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80" yWindow="120" windowWidth="15420" windowHeight="1176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Sheet1!$A$1:$M$59</definedName>
  </definedNames>
  <calcPr calcId="145621"/>
</workbook>
</file>

<file path=xl/calcChain.xml><?xml version="1.0" encoding="utf-8"?>
<calcChain xmlns="http://schemas.openxmlformats.org/spreadsheetml/2006/main">
  <c r="M57" i="1" l="1"/>
  <c r="M55" i="1"/>
  <c r="M54" i="1"/>
  <c r="M53" i="1"/>
  <c r="M52" i="1"/>
  <c r="M50" i="1"/>
  <c r="M48" i="1"/>
  <c r="M47" i="1"/>
  <c r="M45" i="1"/>
  <c r="M44" i="1"/>
  <c r="M41" i="1"/>
  <c r="M40" i="1"/>
  <c r="M39" i="1"/>
  <c r="M37" i="1"/>
  <c r="M34" i="1"/>
  <c r="M33" i="1"/>
  <c r="M32" i="1"/>
  <c r="M31" i="1"/>
  <c r="M30" i="1"/>
  <c r="M29" i="1"/>
  <c r="M27" i="1"/>
  <c r="M25" i="1"/>
  <c r="M24" i="1"/>
  <c r="M22" i="1"/>
  <c r="M21" i="1"/>
  <c r="M18" i="1"/>
  <c r="M17" i="1"/>
  <c r="M16" i="1"/>
  <c r="M14" i="1"/>
  <c r="M10" i="1"/>
  <c r="L57" i="1"/>
  <c r="K57" i="1"/>
  <c r="L55" i="1"/>
  <c r="K55" i="1"/>
  <c r="L54" i="1"/>
  <c r="K54" i="1"/>
  <c r="L53" i="1"/>
  <c r="K53" i="1"/>
  <c r="L52" i="1"/>
  <c r="K52" i="1"/>
  <c r="L50" i="1"/>
  <c r="K50" i="1"/>
  <c r="L48" i="1"/>
  <c r="K48" i="1"/>
  <c r="L47" i="1"/>
  <c r="K47" i="1"/>
  <c r="L45" i="1"/>
  <c r="K45" i="1"/>
  <c r="L44" i="1"/>
  <c r="K44" i="1"/>
  <c r="L41" i="1"/>
  <c r="K41" i="1"/>
  <c r="L40" i="1"/>
  <c r="K40" i="1"/>
  <c r="L39" i="1"/>
  <c r="K39" i="1"/>
  <c r="K37" i="1"/>
  <c r="L34" i="1"/>
  <c r="K34" i="1"/>
  <c r="L33" i="1"/>
  <c r="K33" i="1"/>
  <c r="L32" i="1"/>
  <c r="K32" i="1"/>
  <c r="L31" i="1"/>
  <c r="K31" i="1"/>
  <c r="L30" i="1"/>
  <c r="K30" i="1"/>
  <c r="L29" i="1"/>
  <c r="K29" i="1"/>
  <c r="L27" i="1"/>
  <c r="K27" i="1"/>
  <c r="L25" i="1"/>
  <c r="K25" i="1"/>
  <c r="L24" i="1"/>
  <c r="K24" i="1"/>
  <c r="L22" i="1"/>
  <c r="K22" i="1"/>
  <c r="L21" i="1"/>
  <c r="K21" i="1"/>
  <c r="L18" i="1"/>
  <c r="K18" i="1"/>
  <c r="L17" i="1"/>
  <c r="K17" i="1"/>
  <c r="L16" i="1"/>
  <c r="K16" i="1"/>
  <c r="K14" i="1"/>
  <c r="L10" i="1"/>
  <c r="K10" i="1"/>
  <c r="L9" i="1"/>
  <c r="K9" i="1"/>
  <c r="L8" i="1"/>
  <c r="K8" i="1"/>
  <c r="L7" i="1"/>
  <c r="K7" i="1"/>
  <c r="J57" i="1"/>
  <c r="J55" i="1"/>
  <c r="J54" i="1"/>
  <c r="J53" i="1"/>
  <c r="J52" i="1"/>
  <c r="J50" i="1"/>
  <c r="J44" i="1"/>
  <c r="J41" i="1"/>
  <c r="J40" i="1"/>
  <c r="L37" i="1"/>
  <c r="J37" i="1"/>
  <c r="J34" i="1"/>
  <c r="J32" i="1"/>
  <c r="J31" i="1"/>
  <c r="J30" i="1"/>
  <c r="J29" i="1"/>
  <c r="J27" i="1"/>
  <c r="J25" i="1"/>
  <c r="J24" i="1"/>
  <c r="J22" i="1"/>
  <c r="J21" i="1"/>
  <c r="J18" i="1"/>
  <c r="J17" i="1"/>
  <c r="J16" i="1"/>
  <c r="L14" i="1"/>
  <c r="J14" i="1"/>
  <c r="J10" i="1"/>
  <c r="J9" i="1"/>
  <c r="J8" i="1"/>
  <c r="J7" i="1"/>
  <c r="I57" i="1"/>
  <c r="I55" i="1"/>
  <c r="I54" i="1"/>
  <c r="I53" i="1"/>
  <c r="I52" i="1"/>
  <c r="I50" i="1"/>
  <c r="I48" i="1"/>
  <c r="I47" i="1"/>
  <c r="I45" i="1"/>
  <c r="I44" i="1"/>
  <c r="I41" i="1"/>
  <c r="I40" i="1"/>
  <c r="I39" i="1"/>
  <c r="I37" i="1"/>
  <c r="I34" i="1"/>
  <c r="I33" i="1"/>
  <c r="I32" i="1"/>
  <c r="I31" i="1"/>
  <c r="I30" i="1"/>
  <c r="I29" i="1"/>
  <c r="I27" i="1"/>
  <c r="I25" i="1"/>
  <c r="I24" i="1"/>
  <c r="I22" i="1"/>
  <c r="I21" i="1"/>
  <c r="I18" i="1"/>
  <c r="I17" i="1"/>
  <c r="I16" i="1"/>
  <c r="I14" i="1"/>
  <c r="I10" i="1"/>
  <c r="I9" i="1"/>
  <c r="I8" i="1"/>
  <c r="I7" i="1"/>
  <c r="H57" i="1"/>
  <c r="H55" i="1"/>
  <c r="H54" i="1"/>
  <c r="H53" i="1"/>
  <c r="H52" i="1"/>
  <c r="H50" i="1"/>
  <c r="H48" i="1"/>
  <c r="H47" i="1"/>
  <c r="H45" i="1"/>
  <c r="H44" i="1"/>
  <c r="H41" i="1"/>
  <c r="H40" i="1"/>
  <c r="H39" i="1"/>
  <c r="H37" i="1"/>
  <c r="H34" i="1"/>
  <c r="H33" i="1"/>
  <c r="H32" i="1"/>
  <c r="H31" i="1"/>
  <c r="H30" i="1"/>
  <c r="H29" i="1"/>
  <c r="H27" i="1"/>
  <c r="H25" i="1"/>
  <c r="H24" i="1"/>
  <c r="H22" i="1"/>
  <c r="H21" i="1"/>
  <c r="H18" i="1"/>
  <c r="H17" i="1"/>
  <c r="H16" i="1"/>
  <c r="H14" i="1"/>
  <c r="H10" i="1"/>
  <c r="H9" i="1"/>
  <c r="H8" i="1"/>
  <c r="H7" i="1"/>
  <c r="M8" i="1" l="1"/>
  <c r="M7" i="1"/>
  <c r="M9" i="1"/>
  <c r="M43" i="1" l="1"/>
  <c r="M15" i="1"/>
  <c r="M28" i="1"/>
  <c r="M20" i="1"/>
  <c r="M11" i="1"/>
  <c r="M46" i="1"/>
  <c r="M23" i="1"/>
  <c r="M51" i="1"/>
  <c r="M38" i="1"/>
  <c r="L23" i="1"/>
  <c r="L46" i="1"/>
  <c r="L28" i="1"/>
  <c r="L15" i="1"/>
  <c r="L51" i="1"/>
  <c r="L38" i="1"/>
  <c r="L20" i="1"/>
  <c r="L43" i="1"/>
  <c r="L11" i="1"/>
  <c r="G57" i="1"/>
  <c r="G56" i="1"/>
  <c r="G55" i="1"/>
  <c r="G54" i="1"/>
  <c r="G53" i="1"/>
  <c r="G52" i="1"/>
  <c r="G50" i="1"/>
  <c r="G48" i="1"/>
  <c r="G47" i="1"/>
  <c r="G45" i="1"/>
  <c r="G44" i="1"/>
  <c r="G41" i="1"/>
  <c r="G40" i="1"/>
  <c r="G39" i="1"/>
  <c r="G34" i="1"/>
  <c r="G33" i="1"/>
  <c r="G32" i="1"/>
  <c r="G31" i="1"/>
  <c r="G30" i="1"/>
  <c r="G29" i="1"/>
  <c r="G27" i="1"/>
  <c r="G25" i="1"/>
  <c r="G24" i="1"/>
  <c r="G22" i="1"/>
  <c r="G21" i="1"/>
  <c r="G18" i="1"/>
  <c r="G17" i="1"/>
  <c r="G16" i="1"/>
  <c r="G10" i="1"/>
  <c r="G9" i="1"/>
  <c r="G8" i="1"/>
  <c r="G7" i="1"/>
  <c r="F57" i="1"/>
  <c r="F56" i="1"/>
  <c r="F55" i="1"/>
  <c r="F54" i="1"/>
  <c r="F53" i="1"/>
  <c r="F52" i="1"/>
  <c r="F50" i="1"/>
  <c r="F49" i="1"/>
  <c r="F48" i="1"/>
  <c r="F47" i="1"/>
  <c r="F45" i="1"/>
  <c r="F44" i="1"/>
  <c r="F41" i="1"/>
  <c r="F40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10" i="1"/>
  <c r="F9" i="1"/>
  <c r="F8" i="1"/>
  <c r="F7" i="1"/>
  <c r="M42" i="1" l="1"/>
  <c r="M36" i="1" s="1"/>
  <c r="L19" i="1"/>
  <c r="L13" i="1" s="1"/>
  <c r="M19" i="1"/>
  <c r="M13" i="1" s="1"/>
  <c r="L42" i="1"/>
  <c r="L36" i="1" s="1"/>
  <c r="K46" i="1"/>
  <c r="K11" i="1"/>
  <c r="K28" i="1"/>
  <c r="M58" i="1" l="1"/>
  <c r="M59" i="1" s="1"/>
  <c r="L58" i="1"/>
  <c r="L59" i="1" s="1"/>
  <c r="K43" i="1"/>
  <c r="K42" i="1" s="1"/>
  <c r="K15" i="1"/>
  <c r="K23" i="1"/>
  <c r="K51" i="1"/>
  <c r="K20" i="1"/>
  <c r="K38" i="1"/>
  <c r="K36" i="1" l="1"/>
  <c r="K19" i="1"/>
  <c r="K13" i="1" s="1"/>
  <c r="K58" i="1" l="1"/>
  <c r="K59" i="1" s="1"/>
  <c r="J38" i="1" l="1"/>
  <c r="J11" i="1"/>
  <c r="J23" i="1"/>
  <c r="J20" i="1"/>
  <c r="J51" i="1"/>
  <c r="J46" i="1"/>
  <c r="J43" i="1"/>
  <c r="J28" i="1"/>
  <c r="J15" i="1"/>
  <c r="J19" i="1" l="1"/>
  <c r="J13" i="1" s="1"/>
  <c r="J42" i="1"/>
  <c r="J36" i="1" s="1"/>
  <c r="I15" i="1" l="1"/>
  <c r="I20" i="1"/>
  <c r="J58" i="1"/>
  <c r="J59" i="1" l="1"/>
  <c r="I51" i="1"/>
  <c r="I46" i="1"/>
  <c r="I43" i="1"/>
  <c r="I38" i="1"/>
  <c r="I28" i="1"/>
  <c r="I42" i="1" l="1"/>
  <c r="H43" i="1"/>
  <c r="H38" i="1"/>
  <c r="H20" i="1"/>
  <c r="I23" i="1"/>
  <c r="G38" i="1"/>
  <c r="G23" i="1"/>
  <c r="G20" i="1"/>
  <c r="F51" i="1"/>
  <c r="F46" i="1"/>
  <c r="F43" i="1"/>
  <c r="F28" i="1"/>
  <c r="F23" i="1"/>
  <c r="F20" i="1"/>
  <c r="E46" i="1"/>
  <c r="F19" i="1" l="1"/>
  <c r="I36" i="1"/>
  <c r="G19" i="1"/>
  <c r="I19" i="1"/>
  <c r="F15" i="1"/>
  <c r="F38" i="1"/>
  <c r="G15" i="1"/>
  <c r="G28" i="1"/>
  <c r="G46" i="1"/>
  <c r="H15" i="1"/>
  <c r="H28" i="1"/>
  <c r="H46" i="1"/>
  <c r="G43" i="1"/>
  <c r="F42" i="1"/>
  <c r="H51" i="1"/>
  <c r="H23" i="1"/>
  <c r="H19" i="1" l="1"/>
  <c r="H42" i="1"/>
  <c r="F36" i="1"/>
  <c r="G42" i="1"/>
  <c r="F13" i="1"/>
  <c r="I13" i="1"/>
  <c r="G13" i="1"/>
  <c r="H13" i="1" l="1"/>
  <c r="H36" i="1"/>
  <c r="I11" i="1"/>
  <c r="H58" i="1" l="1"/>
  <c r="I58" i="1"/>
  <c r="I59" i="1" l="1"/>
  <c r="H11" i="1" l="1"/>
  <c r="E11" i="1"/>
  <c r="F11" i="1"/>
  <c r="E15" i="1"/>
  <c r="E20" i="1"/>
  <c r="E23" i="1"/>
  <c r="E28" i="1"/>
  <c r="E38" i="1"/>
  <c r="E43" i="1"/>
  <c r="E51" i="1"/>
  <c r="F58" i="1" l="1"/>
  <c r="E42" i="1"/>
  <c r="E19" i="1"/>
  <c r="E13" i="1" l="1"/>
  <c r="E36" i="1"/>
  <c r="F59" i="1" l="1"/>
  <c r="E58" i="1"/>
  <c r="E59" i="1" l="1"/>
  <c r="G11" i="1"/>
  <c r="G51" i="1"/>
  <c r="G36" i="1" l="1"/>
  <c r="G58" i="1" l="1"/>
  <c r="G59" i="1" l="1"/>
</calcChain>
</file>

<file path=xl/sharedStrings.xml><?xml version="1.0" encoding="utf-8"?>
<sst xmlns="http://schemas.openxmlformats.org/spreadsheetml/2006/main" count="77" uniqueCount="37">
  <si>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</si>
  <si>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</si>
  <si>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</si>
  <si>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</si>
  <si>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</si>
  <si>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</si>
  <si>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</si>
  <si>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</si>
  <si>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</si>
  <si>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</si>
  <si>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</si>
  <si>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</si>
  <si>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</si>
  <si>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</si>
  <si>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</si>
  <si>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</si>
  <si>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</si>
  <si>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</si>
  <si>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</si>
  <si>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</si>
  <si>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</si>
  <si>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</si>
  <si>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</si>
  <si>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</si>
  <si>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</si>
  <si>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</si>
  <si>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2.7  OTHER DEPOSITORY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</si>
  <si>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</si>
  <si>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</si>
  <si>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</si>
  <si>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</si>
  <si>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</si>
  <si>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</si>
  <si>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</si>
  <si>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</si>
  <si>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(MILLIONS OF BAHT)</t>
  </si>
  <si>
    <t>-12-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</si>
</sst>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_(* #,##0.00_);_(* \(#,##0.00\);_(* &quot;-&quot;??_);_(@_)"/>
    <numFmt numFmtId="188" formatCode="#,##0_ ;[Red]\-#,##0\ "/>
    <numFmt numFmtId="189" formatCode="#,##0;\(#,##0\)"/>
  </numFmts>
  <fonts count="18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sz val="13"/>
      <color indexed="9"/>
      <name val="Tahoma"/>
      <family val="2"/>
    </font>
    <font>
      <b/>
      <sz val="13"/>
      <color indexed="9"/>
      <name val="Tahoma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14"/>
      <name val="Arial"/>
      <family val="2"/>
    </font>
    <font>
      <sz val="11"/>
      <color theme="1"/>
      <name val="Tahoma"/>
      <family val="2"/>
      <scheme val="minor"/>
    </font>
    <font>
      <b/>
      <sz val="14"/>
      <name val="AngsanaUPC"/>
      <family val="1"/>
      <charset val="222"/>
    </font>
    <font>
      <b/>
      <sz val="14"/>
      <color theme="1"/>
      <name val="AngsanaUPC"/>
      <family val="1"/>
      <charset val="222"/>
    </font>
    <font>
      <sz val="29"/>
      <name val="TH SarabunPSK"/>
      <family val="2"/>
    </font>
    <font>
      <sz val="12"/>
      <name val="Tahoma"/>
      <family val="2"/>
    </font>
    <font>
      <sz val="10"/>
      <color theme="0"/>
      <name val="Arial"/>
      <family val="2"/>
    </font>
    <font>
      <sz val="13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187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3" fontId="3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0" fillId="0" borderId="0" xfId="0" applyAlignment="1"/>
    <xf numFmtId="3" fontId="3" fillId="2" borderId="0" xfId="0" applyNumberFormat="1" applyFont="1" applyFill="1" applyBorder="1" applyAlignment="1">
      <alignment vertical="center"/>
    </xf>
    <xf numFmtId="3" fontId="3" fillId="2" borderId="1" xfId="0" quotePrefix="1" applyNumberFormat="1" applyFont="1" applyFill="1" applyBorder="1" applyAlignment="1">
      <alignment horizontal="left" vertical="center"/>
    </xf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7" fontId="3" fillId="2" borderId="0" xfId="1" applyNumberFormat="1" applyFont="1" applyFill="1" applyBorder="1" applyAlignment="1">
      <alignment vertical="center"/>
    </xf>
    <xf numFmtId="37" fontId="3" fillId="0" borderId="0" xfId="1" applyNumberFormat="1" applyFont="1" applyBorder="1" applyAlignment="1">
      <alignment vertical="center"/>
    </xf>
    <xf numFmtId="37" fontId="2" fillId="0" borderId="0" xfId="1" applyNumberFormat="1" applyFont="1" applyBorder="1" applyAlignment="1">
      <alignment vertical="center"/>
    </xf>
    <xf numFmtId="37" fontId="3" fillId="2" borderId="1" xfId="1" applyNumberFormat="1" applyFont="1" applyFill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2" fillId="0" borderId="0" xfId="0" quotePrefix="1" applyNumberFormat="1" applyFont="1" applyAlignment="1">
      <alignment horizontal="center" vertical="top"/>
    </xf>
    <xf numFmtId="37" fontId="3" fillId="2" borderId="1" xfId="0" applyNumberFormat="1" applyFont="1" applyFill="1" applyBorder="1" applyAlignment="1">
      <alignment vertical="center"/>
    </xf>
    <xf numFmtId="0" fontId="3" fillId="3" borderId="2" xfId="0" applyNumberFormat="1" applyFont="1" applyFill="1" applyBorder="1" applyAlignment="1">
      <alignment horizontal="right" vertical="center"/>
    </xf>
    <xf numFmtId="37" fontId="8" fillId="0" borderId="0" xfId="1" applyNumberFormat="1" applyFont="1" applyBorder="1" applyAlignment="1">
      <alignment vertical="center"/>
    </xf>
    <xf numFmtId="37" fontId="9" fillId="0" borderId="0" xfId="1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top"/>
    </xf>
    <xf numFmtId="37" fontId="2" fillId="0" borderId="0" xfId="1" applyNumberFormat="1" applyFont="1" applyFill="1" applyBorder="1" applyAlignment="1">
      <alignment horizontal="right" vertical="center"/>
    </xf>
    <xf numFmtId="37" fontId="2" fillId="0" borderId="0" xfId="1" applyNumberFormat="1" applyFont="1" applyBorder="1" applyAlignment="1">
      <alignment horizontal="right" vertical="center"/>
    </xf>
    <xf numFmtId="37" fontId="3" fillId="0" borderId="0" xfId="1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88" fontId="2" fillId="0" borderId="0" xfId="0" applyNumberFormat="1" applyFont="1" applyAlignment="1">
      <alignment horizontal="right" vertical="center"/>
    </xf>
    <xf numFmtId="3" fontId="3" fillId="2" borderId="0" xfId="0" applyNumberFormat="1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37" fontId="10" fillId="0" borderId="0" xfId="0" applyNumberFormat="1" applyFont="1"/>
    <xf numFmtId="39" fontId="2" fillId="0" borderId="0" xfId="1" applyNumberFormat="1" applyFont="1" applyBorder="1" applyAlignment="1">
      <alignment vertical="center"/>
    </xf>
    <xf numFmtId="3" fontId="7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" fontId="9" fillId="0" borderId="0" xfId="1" applyNumberFormat="1" applyFont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" fontId="0" fillId="0" borderId="0" xfId="0" applyNumberFormat="1"/>
    <xf numFmtId="3" fontId="3" fillId="2" borderId="0" xfId="1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188" fontId="15" fillId="0" borderId="0" xfId="0" applyNumberFormat="1" applyFont="1" applyAlignment="1">
      <alignment horizontal="right" vertical="center"/>
    </xf>
    <xf numFmtId="37" fontId="16" fillId="0" borderId="0" xfId="0" applyNumberFormat="1" applyFont="1"/>
    <xf numFmtId="3" fontId="17" fillId="0" borderId="0" xfId="0" applyNumberFormat="1" applyFont="1" applyBorder="1" applyAlignment="1">
      <alignment vertical="center"/>
    </xf>
    <xf numFmtId="3" fontId="3" fillId="3" borderId="2" xfId="0" applyNumberFormat="1" applyFont="1" applyFill="1" applyBorder="1" applyAlignment="1">
      <alignment horizontal="center" vertical="center"/>
    </xf>
    <xf numFmtId="189" fontId="14" fillId="0" borderId="0" xfId="0" quotePrefix="1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88" fontId="13" fillId="0" borderId="0" xfId="2" applyNumberFormat="1" applyFont="1" applyFill="1" applyBorder="1"/>
    <xf numFmtId="188" fontId="12" fillId="0" borderId="0" xfId="2" applyNumberFormat="1" applyFont="1" applyFill="1" applyBorder="1" applyAlignment="1">
      <alignment vertical="center"/>
    </xf>
  </cellXfs>
  <cellStyles count="6">
    <cellStyle name="Comma" xfId="1" builtinId="3"/>
    <cellStyle name="Comma 2" xfId="5"/>
    <cellStyle name="Comma 3" xfId="3"/>
    <cellStyle name="Normal" xfId="0" builtinId="0"/>
    <cellStyle name="Normal 2" xfId="4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1/&#3588;&#3619;&#3633;&#3657;&#3591;&#3607;&#3637;&#3656;%203%20Reconcile%20with%20Real%20Sector/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FIN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0-2013/SECTORING%202013/&#3588;&#3619;&#3633;&#3657;&#3591;&#3607;&#3637;&#3656;%203%20Reconcile%20with%20real%20sector/FIN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4/FINANCIAL%20SECTOR/FINANCIAL%202014/&#3588;&#3619;&#3633;&#3657;&#3591;&#3607;&#3637;&#3656;%203%20Reconcile%20with%20real%20sector/FIN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5/&#3588;&#3619;&#3633;&#3657;&#3591;&#3607;&#3637;&#3656;%203%20Reconcile%20with%20real%20sector/FIN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6/&#3588;&#3619;&#3633;&#3657;&#3591;&#3607;&#3637;&#3656;%203/FIN%2020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7/&#3588;&#3619;&#3633;&#3657;&#3591;&#3607;&#3637;&#3656;%203/3%20sectoring%20stock_ODC%20%20201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7/&#3588;&#3619;&#3633;&#3657;&#3591;&#3607;&#3637;&#3656;%203/FIN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D6">
            <v>0</v>
          </cell>
          <cell r="E6">
            <v>0</v>
          </cell>
        </row>
        <row r="8">
          <cell r="D8">
            <v>40001</v>
          </cell>
          <cell r="E8">
            <v>0</v>
          </cell>
        </row>
        <row r="9">
          <cell r="D9">
            <v>89165</v>
          </cell>
          <cell r="E9">
            <v>2360</v>
          </cell>
        </row>
        <row r="10">
          <cell r="D10">
            <v>-61198</v>
          </cell>
          <cell r="E10">
            <v>1072366</v>
          </cell>
        </row>
        <row r="13">
          <cell r="D13">
            <v>24367</v>
          </cell>
          <cell r="E13">
            <v>617433</v>
          </cell>
        </row>
        <row r="14">
          <cell r="D14">
            <v>0</v>
          </cell>
          <cell r="E14">
            <v>0</v>
          </cell>
        </row>
        <row r="16">
          <cell r="D16">
            <v>-50135</v>
          </cell>
          <cell r="E16">
            <v>0</v>
          </cell>
        </row>
        <row r="17">
          <cell r="D17">
            <v>147287</v>
          </cell>
          <cell r="E17">
            <v>0</v>
          </cell>
        </row>
        <row r="18">
          <cell r="D18">
            <v>9123</v>
          </cell>
          <cell r="E18">
            <v>-2132</v>
          </cell>
        </row>
        <row r="19">
          <cell r="D19">
            <v>394432</v>
          </cell>
          <cell r="E19">
            <v>-3374</v>
          </cell>
        </row>
        <row r="21">
          <cell r="D21">
            <v>149616</v>
          </cell>
          <cell r="E21">
            <v>0</v>
          </cell>
        </row>
        <row r="22">
          <cell r="D22">
            <v>52892</v>
          </cell>
          <cell r="E22">
            <v>0</v>
          </cell>
        </row>
        <row r="23">
          <cell r="D23">
            <v>1160072</v>
          </cell>
          <cell r="E23">
            <v>79734</v>
          </cell>
        </row>
        <row r="24">
          <cell r="D24">
            <v>42223</v>
          </cell>
          <cell r="E24">
            <v>69881</v>
          </cell>
        </row>
        <row r="25">
          <cell r="D25">
            <v>0</v>
          </cell>
          <cell r="E25">
            <v>5347</v>
          </cell>
        </row>
        <row r="26">
          <cell r="D26">
            <v>-292479</v>
          </cell>
          <cell r="E26">
            <v>-312201</v>
          </cell>
        </row>
        <row r="27">
          <cell r="D27">
            <v>-15146</v>
          </cell>
          <cell r="E27">
            <v>-29698</v>
          </cell>
        </row>
        <row r="30">
          <cell r="E30">
            <v>184587</v>
          </cell>
        </row>
        <row r="31">
          <cell r="E31">
            <v>8232</v>
          </cell>
        </row>
        <row r="32">
          <cell r="E32">
            <v>5573</v>
          </cell>
        </row>
        <row r="33">
          <cell r="E33">
            <v>-19722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6">
          <cell r="F6">
            <v>0</v>
          </cell>
        </row>
        <row r="8">
          <cell r="D8">
            <v>6011</v>
          </cell>
          <cell r="E8">
            <v>0</v>
          </cell>
        </row>
        <row r="9">
          <cell r="D9">
            <v>19080</v>
          </cell>
          <cell r="E9">
            <v>94203</v>
          </cell>
        </row>
        <row r="10">
          <cell r="D10">
            <v>-83710</v>
          </cell>
          <cell r="E10">
            <v>2570229</v>
          </cell>
        </row>
        <row r="13">
          <cell r="D13">
            <v>62158</v>
          </cell>
          <cell r="E13">
            <v>-998899</v>
          </cell>
        </row>
        <row r="14">
          <cell r="D14">
            <v>0</v>
          </cell>
          <cell r="E14">
            <v>0</v>
          </cell>
        </row>
        <row r="16">
          <cell r="D16">
            <v>70668</v>
          </cell>
          <cell r="E16">
            <v>0</v>
          </cell>
        </row>
        <row r="17">
          <cell r="D17">
            <v>139514</v>
          </cell>
          <cell r="E17">
            <v>0</v>
          </cell>
        </row>
        <row r="19">
          <cell r="D19">
            <v>303192</v>
          </cell>
          <cell r="E19">
            <v>-5122</v>
          </cell>
        </row>
        <row r="21">
          <cell r="D21">
            <v>230989</v>
          </cell>
          <cell r="E21">
            <v>0</v>
          </cell>
        </row>
        <row r="22">
          <cell r="D22">
            <v>65773</v>
          </cell>
          <cell r="E22">
            <v>0</v>
          </cell>
        </row>
        <row r="23">
          <cell r="D23">
            <v>1585482</v>
          </cell>
          <cell r="E23">
            <v>437935</v>
          </cell>
        </row>
        <row r="24">
          <cell r="D24">
            <v>29429</v>
          </cell>
          <cell r="E24">
            <v>324676</v>
          </cell>
        </row>
        <row r="25">
          <cell r="D25">
            <v>0</v>
          </cell>
          <cell r="E25">
            <v>-6588</v>
          </cell>
        </row>
        <row r="26">
          <cell r="D26">
            <v>-261381</v>
          </cell>
          <cell r="E26">
            <v>-246457</v>
          </cell>
        </row>
        <row r="27">
          <cell r="D27">
            <v>138492</v>
          </cell>
          <cell r="E27">
            <v>-89062</v>
          </cell>
        </row>
        <row r="30">
          <cell r="E30">
            <v>218057</v>
          </cell>
        </row>
        <row r="31">
          <cell r="E31">
            <v>7668</v>
          </cell>
        </row>
        <row r="32">
          <cell r="E32">
            <v>3391</v>
          </cell>
        </row>
        <row r="33">
          <cell r="E33">
            <v>-17784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6">
          <cell r="D6">
            <v>0</v>
          </cell>
          <cell r="E6">
            <v>0</v>
          </cell>
        </row>
        <row r="8">
          <cell r="D8">
            <v>29320</v>
          </cell>
          <cell r="E8">
            <v>0</v>
          </cell>
        </row>
        <row r="9">
          <cell r="D9">
            <v>122470</v>
          </cell>
          <cell r="E9">
            <v>-1728</v>
          </cell>
        </row>
        <row r="10">
          <cell r="D10">
            <v>1915</v>
          </cell>
          <cell r="E10">
            <v>1331039</v>
          </cell>
        </row>
        <row r="13">
          <cell r="D13">
            <v>32936</v>
          </cell>
          <cell r="E13">
            <v>-127099</v>
          </cell>
        </row>
        <row r="14">
          <cell r="D14">
            <v>12280</v>
          </cell>
          <cell r="E14">
            <v>0</v>
          </cell>
        </row>
        <row r="16">
          <cell r="D16">
            <v>82241</v>
          </cell>
          <cell r="E16">
            <v>0</v>
          </cell>
        </row>
        <row r="17">
          <cell r="D17">
            <v>-95339</v>
          </cell>
          <cell r="E17">
            <v>0</v>
          </cell>
        </row>
        <row r="19">
          <cell r="D19">
            <v>25767</v>
          </cell>
          <cell r="E19">
            <v>14041</v>
          </cell>
        </row>
        <row r="21">
          <cell r="D21">
            <v>246759</v>
          </cell>
          <cell r="E21">
            <v>0</v>
          </cell>
        </row>
        <row r="22">
          <cell r="D22">
            <v>65065</v>
          </cell>
          <cell r="E22">
            <v>0</v>
          </cell>
        </row>
        <row r="23">
          <cell r="D23">
            <v>1168754</v>
          </cell>
          <cell r="E23">
            <v>225662</v>
          </cell>
        </row>
        <row r="24">
          <cell r="D24">
            <v>-45057</v>
          </cell>
          <cell r="E24">
            <v>109735</v>
          </cell>
        </row>
        <row r="25">
          <cell r="D25">
            <v>0</v>
          </cell>
        </row>
        <row r="26">
          <cell r="D26">
            <v>-163676</v>
          </cell>
          <cell r="E26">
            <v>-223355</v>
          </cell>
        </row>
        <row r="27">
          <cell r="D27">
            <v>300146</v>
          </cell>
          <cell r="E27">
            <v>193933</v>
          </cell>
        </row>
        <row r="30">
          <cell r="E30">
            <v>263205</v>
          </cell>
        </row>
        <row r="31">
          <cell r="E31">
            <v>11161</v>
          </cell>
        </row>
        <row r="32">
          <cell r="E32">
            <v>2480</v>
          </cell>
        </row>
        <row r="33">
          <cell r="E33">
            <v>-11789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4"/>
      <sheetName val="FIN 2014"/>
    </sheetNames>
    <sheetDataSet>
      <sheetData sheetId="0">
        <row r="6">
          <cell r="D6">
            <v>0</v>
          </cell>
          <cell r="E6">
            <v>0</v>
          </cell>
        </row>
        <row r="8">
          <cell r="D8">
            <v>66587</v>
          </cell>
          <cell r="E8">
            <v>0</v>
          </cell>
        </row>
        <row r="9">
          <cell r="D9">
            <v>10515</v>
          </cell>
          <cell r="E9">
            <v>30739</v>
          </cell>
        </row>
        <row r="10">
          <cell r="D10">
            <v>-1166</v>
          </cell>
          <cell r="E10">
            <v>706978</v>
          </cell>
        </row>
        <row r="13">
          <cell r="D13">
            <v>27492</v>
          </cell>
          <cell r="E13">
            <v>149563</v>
          </cell>
        </row>
        <row r="14">
          <cell r="D14">
            <v>-8107</v>
          </cell>
          <cell r="E14">
            <v>0</v>
          </cell>
        </row>
        <row r="16">
          <cell r="D16">
            <v>-109628</v>
          </cell>
          <cell r="E16">
            <v>0</v>
          </cell>
        </row>
        <row r="17">
          <cell r="D17">
            <v>69155</v>
          </cell>
          <cell r="E17">
            <v>0</v>
          </cell>
        </row>
        <row r="19">
          <cell r="D19">
            <v>-45165</v>
          </cell>
          <cell r="E19">
            <v>2007</v>
          </cell>
        </row>
        <row r="21">
          <cell r="D21">
            <v>181240</v>
          </cell>
          <cell r="E21">
            <v>0</v>
          </cell>
        </row>
        <row r="22">
          <cell r="D22">
            <v>76307</v>
          </cell>
          <cell r="E22">
            <v>0</v>
          </cell>
        </row>
        <row r="23">
          <cell r="D23">
            <v>850976</v>
          </cell>
          <cell r="E23">
            <v>-163962</v>
          </cell>
        </row>
        <row r="24">
          <cell r="D24">
            <v>57417</v>
          </cell>
          <cell r="E24">
            <v>94600</v>
          </cell>
        </row>
        <row r="25">
          <cell r="D25">
            <v>0</v>
          </cell>
        </row>
        <row r="26">
          <cell r="D26">
            <v>-148715</v>
          </cell>
          <cell r="E26">
            <v>-97939</v>
          </cell>
        </row>
        <row r="27">
          <cell r="D27">
            <v>-186299</v>
          </cell>
          <cell r="E27">
            <v>-79552</v>
          </cell>
        </row>
        <row r="30">
          <cell r="E30">
            <v>248922</v>
          </cell>
        </row>
        <row r="31">
          <cell r="E31">
            <v>9427</v>
          </cell>
        </row>
        <row r="32">
          <cell r="E32">
            <v>4623</v>
          </cell>
        </row>
        <row r="33">
          <cell r="E33">
            <v>36697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5"/>
      <sheetName val="FIN 2015"/>
    </sheetNames>
    <sheetDataSet>
      <sheetData sheetId="0">
        <row r="6">
          <cell r="E6">
            <v>0</v>
          </cell>
        </row>
        <row r="8">
          <cell r="D8">
            <v>-11520</v>
          </cell>
        </row>
        <row r="9">
          <cell r="D9">
            <v>69408</v>
          </cell>
          <cell r="E9">
            <v>53916</v>
          </cell>
        </row>
        <row r="10">
          <cell r="D10">
            <v>25224</v>
          </cell>
          <cell r="E10">
            <v>764080</v>
          </cell>
        </row>
        <row r="13">
          <cell r="D13">
            <v>-29577</v>
          </cell>
          <cell r="E13">
            <v>-79822</v>
          </cell>
        </row>
        <row r="14">
          <cell r="D14">
            <v>59966</v>
          </cell>
          <cell r="E14">
            <v>0</v>
          </cell>
        </row>
        <row r="16">
          <cell r="D16">
            <v>239280</v>
          </cell>
        </row>
        <row r="17">
          <cell r="D17">
            <v>-78956</v>
          </cell>
        </row>
        <row r="19">
          <cell r="D19">
            <v>-120835</v>
          </cell>
          <cell r="E19">
            <v>-35942</v>
          </cell>
        </row>
        <row r="21">
          <cell r="D21">
            <v>238762</v>
          </cell>
          <cell r="E21">
            <v>0</v>
          </cell>
        </row>
        <row r="22">
          <cell r="D22">
            <v>68762</v>
          </cell>
          <cell r="E22">
            <v>0</v>
          </cell>
        </row>
        <row r="23">
          <cell r="D23">
            <v>636960</v>
          </cell>
          <cell r="E23">
            <v>-71716</v>
          </cell>
        </row>
        <row r="24">
          <cell r="D24">
            <v>16514</v>
          </cell>
          <cell r="E24">
            <v>80757</v>
          </cell>
        </row>
        <row r="26">
          <cell r="D26">
            <v>196764</v>
          </cell>
          <cell r="E26">
            <v>206973</v>
          </cell>
        </row>
        <row r="27">
          <cell r="D27">
            <v>-352988</v>
          </cell>
          <cell r="E27">
            <v>-175185</v>
          </cell>
        </row>
        <row r="30">
          <cell r="E30">
            <v>177259</v>
          </cell>
        </row>
        <row r="31">
          <cell r="E31">
            <v>-4804</v>
          </cell>
        </row>
        <row r="32">
          <cell r="E32">
            <v>13799</v>
          </cell>
        </row>
        <row r="33">
          <cell r="E33">
            <v>-46439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6"/>
      <sheetName val="FIN 2016"/>
    </sheetNames>
    <sheetDataSet>
      <sheetData sheetId="0">
        <row r="6">
          <cell r="D6">
            <v>0</v>
          </cell>
          <cell r="E6">
            <v>0</v>
          </cell>
        </row>
        <row r="8">
          <cell r="D8">
            <v>6940</v>
          </cell>
          <cell r="E8">
            <v>0</v>
          </cell>
        </row>
        <row r="9">
          <cell r="D9">
            <v>-57683</v>
          </cell>
          <cell r="E9">
            <v>-112529</v>
          </cell>
        </row>
        <row r="10">
          <cell r="D10">
            <v>50306</v>
          </cell>
          <cell r="E10">
            <v>668212</v>
          </cell>
        </row>
        <row r="13">
          <cell r="D13">
            <v>34947</v>
          </cell>
          <cell r="E13">
            <v>43531</v>
          </cell>
        </row>
        <row r="14">
          <cell r="D14">
            <v>-63119</v>
          </cell>
          <cell r="E14">
            <v>0</v>
          </cell>
        </row>
        <row r="16">
          <cell r="D16">
            <v>52802</v>
          </cell>
          <cell r="E16">
            <v>0</v>
          </cell>
        </row>
        <row r="17">
          <cell r="D17">
            <v>-9399</v>
          </cell>
          <cell r="E17">
            <v>0</v>
          </cell>
        </row>
        <row r="19">
          <cell r="D19">
            <v>237989</v>
          </cell>
          <cell r="E19">
            <v>2396</v>
          </cell>
        </row>
        <row r="21">
          <cell r="D21">
            <v>229720</v>
          </cell>
          <cell r="E21">
            <v>0</v>
          </cell>
        </row>
        <row r="22">
          <cell r="D22">
            <v>48355</v>
          </cell>
          <cell r="E22">
            <v>0</v>
          </cell>
        </row>
        <row r="23">
          <cell r="D23">
            <v>349608</v>
          </cell>
          <cell r="E23">
            <v>-177141</v>
          </cell>
        </row>
        <row r="24">
          <cell r="D24">
            <v>69598</v>
          </cell>
          <cell r="E24">
            <v>89103</v>
          </cell>
        </row>
        <row r="25">
          <cell r="D25">
            <v>0</v>
          </cell>
        </row>
        <row r="26">
          <cell r="D26">
            <v>4265</v>
          </cell>
          <cell r="E26">
            <v>-26987</v>
          </cell>
        </row>
        <row r="27">
          <cell r="D27">
            <v>47729</v>
          </cell>
          <cell r="E27">
            <v>88682</v>
          </cell>
        </row>
        <row r="30">
          <cell r="E30">
            <v>388164</v>
          </cell>
        </row>
        <row r="31">
          <cell r="E31">
            <v>33991</v>
          </cell>
        </row>
        <row r="32">
          <cell r="E32">
            <v>11888</v>
          </cell>
        </row>
        <row r="33">
          <cell r="E33">
            <v>-84506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2017 (REC)"/>
      <sheetName val="change 2017"/>
      <sheetName val="stock 2017"/>
      <sheetName val="stock 2016"/>
      <sheetName val="stock 2015"/>
      <sheetName val="stock 2014re"/>
      <sheetName val="stock 2010"/>
      <sheetName val="change 2016"/>
      <sheetName val="stock 2007"/>
      <sheetName val="stock 2008"/>
      <sheetName val="stock 2009"/>
      <sheetName val="stock 2011"/>
      <sheetName val="change 2011"/>
      <sheetName val="change 2011 (RECONCILE)"/>
      <sheetName val="stock 2012"/>
      <sheetName val="stock 2013"/>
      <sheetName val="change 2015 หลัง Rec"/>
      <sheetName val="change 2015 ก่อน Rec"/>
      <sheetName val="change 2014 ก่อน rec"/>
      <sheetName val="change 2014 rec-re"/>
      <sheetName val="change 2013"/>
      <sheetName val="change 2012"/>
      <sheetName val="change 2012 (RECONCILE)"/>
    </sheetNames>
    <sheetDataSet>
      <sheetData sheetId="0">
        <row r="7">
          <cell r="C7">
            <v>277746</v>
          </cell>
        </row>
        <row r="8">
          <cell r="C8">
            <v>22233</v>
          </cell>
        </row>
        <row r="9">
          <cell r="C9">
            <v>17876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7"/>
      <sheetName val="FIN 2017"/>
    </sheetNames>
    <sheetDataSet>
      <sheetData sheetId="0">
        <row r="6">
          <cell r="D6">
            <v>0</v>
          </cell>
          <cell r="E6">
            <v>0</v>
          </cell>
        </row>
        <row r="8">
          <cell r="D8">
            <v>13450</v>
          </cell>
          <cell r="E8">
            <v>0</v>
          </cell>
        </row>
        <row r="9">
          <cell r="D9">
            <v>15856</v>
          </cell>
          <cell r="E9">
            <v>59801</v>
          </cell>
        </row>
        <row r="10">
          <cell r="D10">
            <v>-38968</v>
          </cell>
          <cell r="E10">
            <v>844838</v>
          </cell>
        </row>
        <row r="13">
          <cell r="D13">
            <v>71989</v>
          </cell>
          <cell r="E13">
            <v>-73567</v>
          </cell>
        </row>
        <row r="14">
          <cell r="D14">
            <v>-70</v>
          </cell>
          <cell r="E14">
            <v>0</v>
          </cell>
        </row>
        <row r="16">
          <cell r="D16">
            <v>-204476</v>
          </cell>
          <cell r="E16">
            <v>0</v>
          </cell>
        </row>
        <row r="17">
          <cell r="D17">
            <v>145862</v>
          </cell>
          <cell r="E17">
            <v>0</v>
          </cell>
        </row>
        <row r="19">
          <cell r="D19">
            <v>-389107</v>
          </cell>
          <cell r="E19">
            <v>32309</v>
          </cell>
        </row>
        <row r="21">
          <cell r="D21">
            <v>197597</v>
          </cell>
          <cell r="E21">
            <v>0</v>
          </cell>
        </row>
        <row r="22">
          <cell r="D22">
            <v>45611</v>
          </cell>
          <cell r="E22">
            <v>0</v>
          </cell>
        </row>
        <row r="23">
          <cell r="D23">
            <v>1326310</v>
          </cell>
          <cell r="E23">
            <v>195107</v>
          </cell>
        </row>
        <row r="24">
          <cell r="D24">
            <v>67611</v>
          </cell>
          <cell r="E24">
            <v>164359</v>
          </cell>
        </row>
        <row r="25">
          <cell r="D25">
            <v>0</v>
          </cell>
        </row>
        <row r="26">
          <cell r="D26">
            <v>-21814</v>
          </cell>
          <cell r="E26">
            <v>-26126</v>
          </cell>
        </row>
        <row r="27">
          <cell r="D27">
            <v>61597</v>
          </cell>
          <cell r="E27">
            <v>-71555</v>
          </cell>
        </row>
        <row r="33">
          <cell r="E33">
            <v>71355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3"/>
  <sheetViews>
    <sheetView tabSelected="1" zoomScale="70" zoomScaleNormal="70" workbookViewId="0">
      <pane xSplit="4" ySplit="5" topLeftCell="H33" activePane="bottomRight" state="frozen"/>
      <selection pane="topRight" activeCell="L1" sqref="L1"/>
      <selection pane="bottomLeft" activeCell="A6" sqref="A6"/>
      <selection pane="bottomRight" activeCell="Y51" sqref="Y51"/>
    </sheetView>
  </sheetViews>
  <sheetFormatPr defaultRowHeight="12.75" x14ac:dyDescent="0.2"/>
  <cols>
    <col min="1" max="3" width="4.7109375" customWidth="1"/>
    <col min="4" max="4" width="49" customWidth="1"/>
    <col min="5" max="5" width="20.7109375" hidden="1" customWidth="1"/>
    <col min="6" max="6" width="0.28515625" hidden="1" customWidth="1"/>
    <col min="7" max="7" width="24.7109375" hidden="1" customWidth="1"/>
    <col min="8" max="11" width="24.7109375" customWidth="1"/>
    <col min="12" max="12" width="20.7109375" hidden="1" customWidth="1"/>
    <col min="13" max="13" width="23.85546875" customWidth="1"/>
    <col min="15" max="15" width="11.5703125" customWidth="1"/>
  </cols>
  <sheetData>
    <row r="1" spans="1:13" ht="24.95" customHeight="1" x14ac:dyDescent="0.2">
      <c r="A1" s="51" t="s">
        <v>36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24.95" customHeight="1" x14ac:dyDescent="0.2">
      <c r="A2" s="22"/>
      <c r="B2" s="22"/>
      <c r="C2" s="22"/>
      <c r="D2" s="22"/>
      <c r="E2" s="27"/>
      <c r="F2" s="22"/>
      <c r="G2" s="22"/>
      <c r="H2" s="22"/>
      <c r="I2" s="22"/>
      <c r="J2" s="22"/>
      <c r="K2" s="22"/>
      <c r="L2" s="22"/>
    </row>
    <row r="3" spans="1:13" ht="24.95" customHeight="1" x14ac:dyDescent="0.2">
      <c r="A3" s="52" t="s">
        <v>26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24.95" customHeight="1" x14ac:dyDescent="0.2">
      <c r="A4" s="2"/>
      <c r="B4" s="2"/>
      <c r="C4" s="2"/>
      <c r="D4" s="2"/>
      <c r="E4" s="32"/>
      <c r="F4" s="32"/>
      <c r="G4" s="32"/>
      <c r="H4" s="32"/>
      <c r="I4" s="32"/>
      <c r="J4" s="32"/>
      <c r="K4" s="47"/>
      <c r="L4" s="47" t="s">
        <v>35</v>
      </c>
      <c r="M4" s="47" t="s">
        <v>35</v>
      </c>
    </row>
    <row r="5" spans="1:13" ht="30" customHeight="1" x14ac:dyDescent="0.2">
      <c r="A5" s="50"/>
      <c r="B5" s="50"/>
      <c r="C5" s="50"/>
      <c r="D5" s="50"/>
      <c r="E5" s="24">
        <v>2010</v>
      </c>
      <c r="F5" s="24">
        <v>2011</v>
      </c>
      <c r="G5" s="24">
        <v>2012</v>
      </c>
      <c r="H5" s="24">
        <v>2013</v>
      </c>
      <c r="I5" s="24">
        <v>2014</v>
      </c>
      <c r="J5" s="24">
        <v>2015</v>
      </c>
      <c r="K5" s="24">
        <v>2016</v>
      </c>
      <c r="L5" s="24">
        <v>2016</v>
      </c>
      <c r="M5" s="24">
        <v>2017</v>
      </c>
    </row>
    <row r="6" spans="1:13" ht="24.95" customHeight="1" x14ac:dyDescent="0.2">
      <c r="A6" s="3" t="s">
        <v>5</v>
      </c>
      <c r="B6" s="31"/>
      <c r="C6" s="1"/>
      <c r="D6" s="1"/>
      <c r="E6" s="14"/>
      <c r="F6" s="43"/>
      <c r="G6" s="14"/>
      <c r="H6" s="14"/>
      <c r="I6" s="14"/>
      <c r="J6" s="14"/>
      <c r="K6" s="14"/>
      <c r="L6" s="14"/>
    </row>
    <row r="7" spans="1:13" ht="24.95" customHeight="1" x14ac:dyDescent="0.2">
      <c r="A7" s="2" t="s">
        <v>0</v>
      </c>
      <c r="B7" s="2"/>
      <c r="C7" s="2"/>
      <c r="D7" s="2"/>
      <c r="E7" s="15">
        <v>246371</v>
      </c>
      <c r="F7" s="2">
        <f>[1]FIN2011!$E30</f>
        <v>184587</v>
      </c>
      <c r="G7" s="2">
        <f>[2]FIN2012!$E30</f>
        <v>218057</v>
      </c>
      <c r="H7" s="2">
        <f>[3]FIN2013!$E30</f>
        <v>263205</v>
      </c>
      <c r="I7" s="2">
        <f>[4]FIN2014!$E30</f>
        <v>248922</v>
      </c>
      <c r="J7" s="2">
        <f>[5]FIN2015!$E$30</f>
        <v>177259</v>
      </c>
      <c r="K7" s="2">
        <f>[6]FIN2016!$E30</f>
        <v>388164</v>
      </c>
      <c r="L7" s="2">
        <f>[6]FIN2016!$E30</f>
        <v>388164</v>
      </c>
      <c r="M7" s="2">
        <f>'[7]change 2017 (REC)'!$C$7</f>
        <v>277746</v>
      </c>
    </row>
    <row r="8" spans="1:13" ht="24.95" customHeight="1" x14ac:dyDescent="0.2">
      <c r="A8" s="2" t="s">
        <v>1</v>
      </c>
      <c r="B8" s="2"/>
      <c r="C8" s="2"/>
      <c r="D8" s="2"/>
      <c r="E8" s="15">
        <v>14626</v>
      </c>
      <c r="F8" s="2">
        <f>[1]FIN2011!$E31</f>
        <v>8232</v>
      </c>
      <c r="G8" s="2">
        <f>[2]FIN2012!$E31</f>
        <v>7668</v>
      </c>
      <c r="H8" s="2">
        <f>[3]FIN2013!$E31</f>
        <v>11161</v>
      </c>
      <c r="I8" s="2">
        <f>[4]FIN2014!$E31</f>
        <v>9427</v>
      </c>
      <c r="J8" s="2">
        <f>[5]FIN2015!$E$31</f>
        <v>-4804</v>
      </c>
      <c r="K8" s="2">
        <f>[6]FIN2016!$E31</f>
        <v>33991</v>
      </c>
      <c r="L8" s="2">
        <f>[6]FIN2016!$E31</f>
        <v>33991</v>
      </c>
      <c r="M8" s="2">
        <f>'[7]change 2017 (REC)'!$C$8</f>
        <v>22233</v>
      </c>
    </row>
    <row r="9" spans="1:13" ht="24.95" customHeight="1" x14ac:dyDescent="0.2">
      <c r="A9" s="2" t="s">
        <v>2</v>
      </c>
      <c r="B9" s="2"/>
      <c r="C9" s="2"/>
      <c r="D9" s="2"/>
      <c r="E9" s="15">
        <v>2231</v>
      </c>
      <c r="F9" s="2">
        <f>[1]FIN2011!$E32</f>
        <v>5573</v>
      </c>
      <c r="G9" s="2">
        <f>[2]FIN2012!$E32</f>
        <v>3391</v>
      </c>
      <c r="H9" s="2">
        <f>[3]FIN2013!$E32</f>
        <v>2480</v>
      </c>
      <c r="I9" s="2">
        <f>[4]FIN2014!$E32</f>
        <v>4623</v>
      </c>
      <c r="J9" s="2">
        <f>[5]FIN2015!$E32</f>
        <v>13799</v>
      </c>
      <c r="K9" s="2">
        <f>[6]FIN2016!$E32</f>
        <v>11888</v>
      </c>
      <c r="L9" s="2">
        <f>[6]FIN2016!$E32</f>
        <v>11888</v>
      </c>
      <c r="M9" s="49">
        <f>'[7]change 2017 (REC)'!$C$9</f>
        <v>17876</v>
      </c>
    </row>
    <row r="10" spans="1:13" ht="24.95" customHeight="1" x14ac:dyDescent="0.2">
      <c r="A10" s="2" t="s">
        <v>3</v>
      </c>
      <c r="B10" s="2"/>
      <c r="C10" s="2"/>
      <c r="D10" s="2"/>
      <c r="E10" s="15">
        <v>44973</v>
      </c>
      <c r="F10" s="2">
        <f>[1]FIN2011!$E33</f>
        <v>-19722</v>
      </c>
      <c r="G10" s="2">
        <f>[2]FIN2012!$E33</f>
        <v>-17784</v>
      </c>
      <c r="H10" s="2">
        <f>[3]FIN2013!$E33</f>
        <v>-11789</v>
      </c>
      <c r="I10" s="2">
        <f>[4]FIN2014!$E33</f>
        <v>36697</v>
      </c>
      <c r="J10" s="2">
        <f>[5]FIN2015!$E33</f>
        <v>-46439</v>
      </c>
      <c r="K10" s="46">
        <f>[6]FIN2016!$E33</f>
        <v>-84506</v>
      </c>
      <c r="L10" s="46">
        <f>[6]FIN2016!$E33</f>
        <v>-84506</v>
      </c>
      <c r="M10" s="46">
        <f>[8]FIN2017!E33</f>
        <v>71355</v>
      </c>
    </row>
    <row r="11" spans="1:13" ht="24.95" customHeight="1" x14ac:dyDescent="0.2">
      <c r="A11" s="10" t="s">
        <v>4</v>
      </c>
      <c r="B11" s="10"/>
      <c r="C11" s="10"/>
      <c r="D11" s="10"/>
      <c r="E11" s="23">
        <f t="shared" ref="E11:G11" si="0">E7-E8-E9-E10</f>
        <v>184541</v>
      </c>
      <c r="F11" s="10">
        <f t="shared" si="0"/>
        <v>190504</v>
      </c>
      <c r="G11" s="23">
        <f t="shared" si="0"/>
        <v>224782</v>
      </c>
      <c r="H11" s="23">
        <f t="shared" ref="H11:I11" si="1">H7-H8-H9-H10</f>
        <v>261353</v>
      </c>
      <c r="I11" s="23">
        <f t="shared" si="1"/>
        <v>198175</v>
      </c>
      <c r="J11" s="23">
        <f>J7-J8-J9-J10</f>
        <v>214703</v>
      </c>
      <c r="K11" s="23">
        <f t="shared" ref="K11:M11" si="2">K7-K8-K9-K10</f>
        <v>426791</v>
      </c>
      <c r="L11" s="23">
        <f t="shared" si="2"/>
        <v>426791</v>
      </c>
      <c r="M11" s="23">
        <f t="shared" si="2"/>
        <v>166282</v>
      </c>
    </row>
    <row r="12" spans="1:13" s="11" customFormat="1" ht="30" customHeight="1" x14ac:dyDescent="0.2">
      <c r="A12" s="3" t="s">
        <v>6</v>
      </c>
      <c r="B12" s="31"/>
      <c r="C12" s="1"/>
      <c r="D12" s="1"/>
      <c r="E12" s="14"/>
      <c r="F12" s="1"/>
      <c r="G12" s="14"/>
      <c r="H12" s="14"/>
      <c r="I12" s="14"/>
      <c r="J12" s="14"/>
      <c r="K12" s="14"/>
      <c r="L12" s="14"/>
    </row>
    <row r="13" spans="1:13" ht="24.95" customHeight="1" x14ac:dyDescent="0.2">
      <c r="A13" s="33" t="s">
        <v>30</v>
      </c>
      <c r="B13" s="12"/>
      <c r="C13" s="12"/>
      <c r="D13" s="12"/>
      <c r="E13" s="16">
        <f t="shared" ref="E13:H13" si="3">+E14+E15+E19+E28+E32+E33+E34</f>
        <v>1847197</v>
      </c>
      <c r="F13" s="45">
        <f t="shared" si="3"/>
        <v>1690220</v>
      </c>
      <c r="G13" s="16">
        <f t="shared" si="3"/>
        <v>2305697</v>
      </c>
      <c r="H13" s="16">
        <f t="shared" si="3"/>
        <v>1783581</v>
      </c>
      <c r="I13" s="16">
        <f>+I14+I15+I19+I28+I32+I33+I34</f>
        <v>840609</v>
      </c>
      <c r="J13" s="16">
        <f t="shared" ref="J13" si="4">+J14+J15+J19+J28+J32+J33+J34</f>
        <v>957764</v>
      </c>
      <c r="K13" s="16">
        <f t="shared" ref="K13:M13" si="5">+K14+K15+K19+K28+K32+K33+K34</f>
        <v>1002058</v>
      </c>
      <c r="L13" s="16">
        <f t="shared" si="5"/>
        <v>1002058</v>
      </c>
      <c r="M13" s="16">
        <f t="shared" si="5"/>
        <v>1291448</v>
      </c>
    </row>
    <row r="14" spans="1:13" ht="24.95" customHeight="1" x14ac:dyDescent="0.2">
      <c r="A14" s="34"/>
      <c r="B14" s="1" t="s">
        <v>28</v>
      </c>
      <c r="C14" s="1"/>
      <c r="D14" s="1"/>
      <c r="E14" s="21">
        <v>0</v>
      </c>
      <c r="F14" s="37">
        <f>[1]FIN2011!$D$6</f>
        <v>0</v>
      </c>
      <c r="G14" s="37">
        <v>0</v>
      </c>
      <c r="H14" s="37">
        <f>[3]FIN2013!$D$6</f>
        <v>0</v>
      </c>
      <c r="I14" s="37">
        <f>[4]FIN2014!$D$6</f>
        <v>0</v>
      </c>
      <c r="J14" s="37">
        <f>[5]FIN2015!$E$14</f>
        <v>0</v>
      </c>
      <c r="K14" s="37">
        <f>[6]FIN2016!$D$6</f>
        <v>0</v>
      </c>
      <c r="L14" s="37">
        <f>[5]FIN2015!$E$14</f>
        <v>0</v>
      </c>
      <c r="M14" s="48">
        <f>[8]FIN2017!D6</f>
        <v>0</v>
      </c>
    </row>
    <row r="15" spans="1:13" ht="24.95" customHeight="1" x14ac:dyDescent="0.2">
      <c r="A15" s="34"/>
      <c r="B15" s="1" t="s">
        <v>7</v>
      </c>
      <c r="C15" s="1"/>
      <c r="D15" s="1"/>
      <c r="E15" s="17">
        <f t="shared" ref="E15:H15" si="6">SUM(E16:E18)</f>
        <v>141974</v>
      </c>
      <c r="F15" s="38">
        <f t="shared" si="6"/>
        <v>67968</v>
      </c>
      <c r="G15" s="38">
        <f t="shared" si="6"/>
        <v>-58619</v>
      </c>
      <c r="H15" s="38">
        <f t="shared" si="6"/>
        <v>153705</v>
      </c>
      <c r="I15" s="38">
        <f>SUM(I16:I18)</f>
        <v>75936</v>
      </c>
      <c r="J15" s="38">
        <f>SUM(J16:J18)</f>
        <v>83112</v>
      </c>
      <c r="K15" s="38">
        <f t="shared" ref="K15:M15" si="7">SUM(K16:K18)</f>
        <v>-437</v>
      </c>
      <c r="L15" s="38">
        <f t="shared" si="7"/>
        <v>-437</v>
      </c>
      <c r="M15" s="38">
        <f t="shared" si="7"/>
        <v>-9662</v>
      </c>
    </row>
    <row r="16" spans="1:13" ht="23.25" customHeight="1" x14ac:dyDescent="0.2">
      <c r="A16" s="34"/>
      <c r="B16" s="34"/>
      <c r="C16" s="4" t="s">
        <v>8</v>
      </c>
      <c r="D16" s="1"/>
      <c r="E16" s="18">
        <v>18108</v>
      </c>
      <c r="F16" s="39">
        <f>[1]FIN2011!$D8</f>
        <v>40001</v>
      </c>
      <c r="G16" s="39">
        <f>[2]FIN2012!$D8</f>
        <v>6011</v>
      </c>
      <c r="H16" s="39">
        <f>[3]FIN2013!$D8</f>
        <v>29320</v>
      </c>
      <c r="I16" s="39">
        <f>[4]FIN2014!$D8</f>
        <v>66587</v>
      </c>
      <c r="J16" s="39">
        <f>[5]FIN2015!$D$8</f>
        <v>-11520</v>
      </c>
      <c r="K16" s="39">
        <f>[6]FIN2016!$D8</f>
        <v>6940</v>
      </c>
      <c r="L16" s="39">
        <f>[6]FIN2016!$D8</f>
        <v>6940</v>
      </c>
      <c r="M16" s="39">
        <f>[8]FIN2017!D8</f>
        <v>13450</v>
      </c>
    </row>
    <row r="17" spans="1:13" ht="24.95" customHeight="1" x14ac:dyDescent="0.2">
      <c r="A17" s="34"/>
      <c r="B17" s="34"/>
      <c r="C17" s="6" t="s">
        <v>9</v>
      </c>
      <c r="D17" s="1"/>
      <c r="E17" s="18">
        <v>9981</v>
      </c>
      <c r="F17" s="39">
        <f>[1]FIN2011!$D9</f>
        <v>89165</v>
      </c>
      <c r="G17" s="39">
        <f>[2]FIN2012!$D9</f>
        <v>19080</v>
      </c>
      <c r="H17" s="39">
        <f>[3]FIN2013!$D9</f>
        <v>122470</v>
      </c>
      <c r="I17" s="39">
        <f>[4]FIN2014!$D9</f>
        <v>10515</v>
      </c>
      <c r="J17" s="39">
        <f>[5]FIN2015!$D$9</f>
        <v>69408</v>
      </c>
      <c r="K17" s="39">
        <f>[6]FIN2016!$D9</f>
        <v>-57683</v>
      </c>
      <c r="L17" s="39">
        <f>[6]FIN2016!$D9</f>
        <v>-57683</v>
      </c>
      <c r="M17" s="39">
        <f>[8]FIN2017!D9</f>
        <v>15856</v>
      </c>
    </row>
    <row r="18" spans="1:13" ht="24.95" customHeight="1" x14ac:dyDescent="0.2">
      <c r="A18" s="34"/>
      <c r="B18" s="34"/>
      <c r="C18" s="6" t="s">
        <v>10</v>
      </c>
      <c r="D18" s="1"/>
      <c r="E18" s="18">
        <v>113885</v>
      </c>
      <c r="F18" s="39">
        <f>[1]FIN2011!$D10</f>
        <v>-61198</v>
      </c>
      <c r="G18" s="39">
        <f>[2]FIN2012!$D10</f>
        <v>-83710</v>
      </c>
      <c r="H18" s="39">
        <f>[3]FIN2013!$D10</f>
        <v>1915</v>
      </c>
      <c r="I18" s="39">
        <f>[4]FIN2014!$D10</f>
        <v>-1166</v>
      </c>
      <c r="J18" s="39">
        <f>[5]FIN2015!$D$10</f>
        <v>25224</v>
      </c>
      <c r="K18" s="39">
        <f>[6]FIN2016!$D10</f>
        <v>50306</v>
      </c>
      <c r="L18" s="39">
        <f>[6]FIN2016!$D10</f>
        <v>50306</v>
      </c>
      <c r="M18" s="39">
        <f>[8]FIN2017!D10</f>
        <v>-38968</v>
      </c>
    </row>
    <row r="19" spans="1:13" ht="24.95" customHeight="1" x14ac:dyDescent="0.2">
      <c r="A19" s="34"/>
      <c r="B19" s="3" t="s">
        <v>11</v>
      </c>
      <c r="C19" s="3"/>
      <c r="D19" s="1"/>
      <c r="E19" s="17">
        <f t="shared" ref="E19:H19" si="8">+E20+E23</f>
        <v>81080</v>
      </c>
      <c r="F19" s="38">
        <f t="shared" si="8"/>
        <v>525074</v>
      </c>
      <c r="G19" s="38">
        <f t="shared" si="8"/>
        <v>575532</v>
      </c>
      <c r="H19" s="38">
        <f t="shared" si="8"/>
        <v>57885</v>
      </c>
      <c r="I19" s="38">
        <f>+I20+I23</f>
        <v>-66253</v>
      </c>
      <c r="J19" s="38">
        <f t="shared" ref="J19:M19" si="9">+J20+J23</f>
        <v>69878</v>
      </c>
      <c r="K19" s="38">
        <f t="shared" si="9"/>
        <v>253220</v>
      </c>
      <c r="L19" s="38">
        <f t="shared" si="9"/>
        <v>253220</v>
      </c>
      <c r="M19" s="38">
        <f t="shared" si="9"/>
        <v>-375802</v>
      </c>
    </row>
    <row r="20" spans="1:13" ht="24.95" customHeight="1" x14ac:dyDescent="0.2">
      <c r="A20" s="34"/>
      <c r="B20" s="34"/>
      <c r="C20" s="6" t="s">
        <v>12</v>
      </c>
      <c r="D20" s="1"/>
      <c r="E20" s="18">
        <f t="shared" ref="E20:H20" si="10">SUM(E21:E22)</f>
        <v>-37750</v>
      </c>
      <c r="F20" s="39">
        <f t="shared" si="10"/>
        <v>24367</v>
      </c>
      <c r="G20" s="39">
        <f t="shared" si="10"/>
        <v>62158</v>
      </c>
      <c r="H20" s="39">
        <f t="shared" si="10"/>
        <v>45216</v>
      </c>
      <c r="I20" s="39">
        <f>SUM(I21:I22)</f>
        <v>19385</v>
      </c>
      <c r="J20" s="39">
        <f t="shared" ref="J20:M20" si="11">SUM(J21:J22)</f>
        <v>30389</v>
      </c>
      <c r="K20" s="39">
        <f t="shared" si="11"/>
        <v>-28172</v>
      </c>
      <c r="L20" s="39">
        <f t="shared" si="11"/>
        <v>-28172</v>
      </c>
      <c r="M20" s="39">
        <f t="shared" si="11"/>
        <v>71919</v>
      </c>
    </row>
    <row r="21" spans="1:13" ht="24.95" customHeight="1" x14ac:dyDescent="0.2">
      <c r="A21" s="34"/>
      <c r="B21" s="34"/>
      <c r="C21" s="34"/>
      <c r="D21" s="5" t="s">
        <v>13</v>
      </c>
      <c r="E21" s="18">
        <v>11290</v>
      </c>
      <c r="F21" s="39">
        <f>[1]FIN2011!$D13</f>
        <v>24367</v>
      </c>
      <c r="G21" s="39">
        <f>[2]FIN2012!$D13</f>
        <v>62158</v>
      </c>
      <c r="H21" s="39">
        <f>[3]FIN2013!$D13</f>
        <v>32936</v>
      </c>
      <c r="I21" s="39">
        <f>[4]FIN2014!$D13</f>
        <v>27492</v>
      </c>
      <c r="J21" s="39">
        <f>[5]FIN2015!$D$13</f>
        <v>-29577</v>
      </c>
      <c r="K21" s="39">
        <f>[6]FIN2016!$D13</f>
        <v>34947</v>
      </c>
      <c r="L21" s="39">
        <f>[6]FIN2016!$D13</f>
        <v>34947</v>
      </c>
      <c r="M21" s="39">
        <f>[8]FIN2017!D13</f>
        <v>71989</v>
      </c>
    </row>
    <row r="22" spans="1:13" ht="24.95" customHeight="1" x14ac:dyDescent="0.2">
      <c r="A22" s="34"/>
      <c r="B22" s="34"/>
      <c r="C22" s="34"/>
      <c r="D22" s="5" t="s">
        <v>14</v>
      </c>
      <c r="E22" s="18">
        <v>-49040</v>
      </c>
      <c r="F22" s="40">
        <f>[1]FIN2011!$D14</f>
        <v>0</v>
      </c>
      <c r="G22" s="40">
        <f>[2]FIN2012!$D14</f>
        <v>0</v>
      </c>
      <c r="H22" s="39">
        <f>[3]FIN2013!$D14</f>
        <v>12280</v>
      </c>
      <c r="I22" s="39">
        <f>[4]FIN2014!$D14</f>
        <v>-8107</v>
      </c>
      <c r="J22" s="39">
        <f>[5]FIN2015!$D$14</f>
        <v>59966</v>
      </c>
      <c r="K22" s="39">
        <f>[6]FIN2016!$D14</f>
        <v>-63119</v>
      </c>
      <c r="L22" s="39">
        <f>[6]FIN2016!$D14</f>
        <v>-63119</v>
      </c>
      <c r="M22" s="39">
        <f>[8]FIN2017!D14</f>
        <v>-70</v>
      </c>
    </row>
    <row r="23" spans="1:13" ht="24.95" customHeight="1" x14ac:dyDescent="0.2">
      <c r="A23" s="34"/>
      <c r="B23" s="34"/>
      <c r="C23" s="6" t="s">
        <v>29</v>
      </c>
      <c r="D23" s="1"/>
      <c r="E23" s="18">
        <f t="shared" ref="E23:J23" si="12">SUM(E24:E27)</f>
        <v>118830</v>
      </c>
      <c r="F23" s="39">
        <f t="shared" si="12"/>
        <v>500707</v>
      </c>
      <c r="G23" s="39">
        <f t="shared" si="12"/>
        <v>513374</v>
      </c>
      <c r="H23" s="39">
        <f t="shared" si="12"/>
        <v>12669</v>
      </c>
      <c r="I23" s="39">
        <f t="shared" si="12"/>
        <v>-85638</v>
      </c>
      <c r="J23" s="39">
        <f t="shared" si="12"/>
        <v>39489</v>
      </c>
      <c r="K23" s="39">
        <f t="shared" ref="K23:M23" si="13">SUM(K24:K27)</f>
        <v>281392</v>
      </c>
      <c r="L23" s="39">
        <f t="shared" si="13"/>
        <v>281392</v>
      </c>
      <c r="M23" s="39">
        <f t="shared" si="13"/>
        <v>-447721</v>
      </c>
    </row>
    <row r="24" spans="1:13" ht="24.95" customHeight="1" x14ac:dyDescent="0.2">
      <c r="A24" s="34"/>
      <c r="B24" s="34"/>
      <c r="C24" s="34"/>
      <c r="D24" s="5" t="s">
        <v>15</v>
      </c>
      <c r="E24" s="18">
        <v>3713</v>
      </c>
      <c r="F24" s="39">
        <f>[1]FIN2011!$D16</f>
        <v>-50135</v>
      </c>
      <c r="G24" s="39">
        <f>[2]FIN2012!$D16</f>
        <v>70668</v>
      </c>
      <c r="H24" s="39">
        <f>[3]FIN2013!$D16</f>
        <v>82241</v>
      </c>
      <c r="I24" s="39">
        <f>[4]FIN2014!$D16</f>
        <v>-109628</v>
      </c>
      <c r="J24" s="39">
        <f>[5]FIN2015!$D$16</f>
        <v>239280</v>
      </c>
      <c r="K24" s="39">
        <f>[6]FIN2016!$D16</f>
        <v>52802</v>
      </c>
      <c r="L24" s="39">
        <f>[6]FIN2016!$D16</f>
        <v>52802</v>
      </c>
      <c r="M24" s="39">
        <f>[8]FIN2017!D16</f>
        <v>-204476</v>
      </c>
    </row>
    <row r="25" spans="1:13" ht="24.95" customHeight="1" x14ac:dyDescent="0.2">
      <c r="A25" s="34"/>
      <c r="B25" s="34"/>
      <c r="C25" s="34"/>
      <c r="D25" s="5" t="s">
        <v>16</v>
      </c>
      <c r="E25" s="18">
        <v>-39869</v>
      </c>
      <c r="F25" s="39">
        <f>[1]FIN2011!$D17</f>
        <v>147287</v>
      </c>
      <c r="G25" s="39">
        <f>[2]FIN2012!$D17</f>
        <v>139514</v>
      </c>
      <c r="H25" s="39">
        <f>[3]FIN2013!$D17</f>
        <v>-95339</v>
      </c>
      <c r="I25" s="39">
        <f>[4]FIN2014!$D17</f>
        <v>69155</v>
      </c>
      <c r="J25" s="39">
        <f>[5]FIN2015!$D$17</f>
        <v>-78956</v>
      </c>
      <c r="K25" s="39">
        <f>[6]FIN2016!$D17</f>
        <v>-9399</v>
      </c>
      <c r="L25" s="39">
        <f>[6]FIN2016!$D17</f>
        <v>-9399</v>
      </c>
      <c r="M25" s="39">
        <f>[8]FIN2017!D17</f>
        <v>145862</v>
      </c>
    </row>
    <row r="26" spans="1:13" ht="24.95" customHeight="1" x14ac:dyDescent="0.2">
      <c r="A26" s="34"/>
      <c r="B26" s="34"/>
      <c r="C26" s="34"/>
      <c r="D26" s="5" t="s">
        <v>17</v>
      </c>
      <c r="E26" s="18">
        <v>-1277</v>
      </c>
      <c r="F26" s="39">
        <f>[1]FIN2011!$D18</f>
        <v>9123</v>
      </c>
      <c r="G26" s="29" t="s">
        <v>34</v>
      </c>
      <c r="H26" s="29" t="s">
        <v>34</v>
      </c>
      <c r="I26" s="29" t="s">
        <v>34</v>
      </c>
      <c r="J26" s="29" t="s">
        <v>34</v>
      </c>
      <c r="K26" s="29" t="s">
        <v>34</v>
      </c>
      <c r="L26" s="29" t="s">
        <v>34</v>
      </c>
      <c r="M26" s="29" t="s">
        <v>34</v>
      </c>
    </row>
    <row r="27" spans="1:13" ht="24.95" customHeight="1" x14ac:dyDescent="0.2">
      <c r="A27" s="7"/>
      <c r="B27" s="7"/>
      <c r="C27" s="34"/>
      <c r="D27" s="5" t="s">
        <v>18</v>
      </c>
      <c r="E27" s="18">
        <v>156263</v>
      </c>
      <c r="F27" s="39">
        <f>[1]FIN2011!$D19</f>
        <v>394432</v>
      </c>
      <c r="G27" s="39">
        <f>[2]FIN2012!$D19</f>
        <v>303192</v>
      </c>
      <c r="H27" s="39">
        <f>[3]FIN2013!$D19</f>
        <v>25767</v>
      </c>
      <c r="I27" s="39">
        <f>[4]FIN2014!$D19</f>
        <v>-45165</v>
      </c>
      <c r="J27" s="39">
        <f>[5]FIN2015!$D$19</f>
        <v>-120835</v>
      </c>
      <c r="K27" s="39">
        <f>[6]FIN2016!$D19</f>
        <v>237989</v>
      </c>
      <c r="L27" s="39">
        <f>[6]FIN2016!$D19</f>
        <v>237989</v>
      </c>
      <c r="M27" s="39">
        <f>[8]FIN2017!D19</f>
        <v>-389107</v>
      </c>
    </row>
    <row r="28" spans="1:13" ht="24.95" customHeight="1" x14ac:dyDescent="0.2">
      <c r="A28" s="34"/>
      <c r="B28" s="3" t="s">
        <v>19</v>
      </c>
      <c r="C28" s="3"/>
      <c r="D28" s="1"/>
      <c r="E28" s="17">
        <f t="shared" ref="E28:J28" si="14">SUM(E29:E31)</f>
        <v>1304016</v>
      </c>
      <c r="F28" s="38">
        <f t="shared" si="14"/>
        <v>1362580</v>
      </c>
      <c r="G28" s="17">
        <f t="shared" si="14"/>
        <v>1882244</v>
      </c>
      <c r="H28" s="17">
        <f t="shared" si="14"/>
        <v>1480578</v>
      </c>
      <c r="I28" s="17">
        <f t="shared" si="14"/>
        <v>1108523</v>
      </c>
      <c r="J28" s="17">
        <f t="shared" si="14"/>
        <v>944484</v>
      </c>
      <c r="K28" s="17">
        <f t="shared" ref="K28:M28" si="15">SUM(K29:K31)</f>
        <v>627683</v>
      </c>
      <c r="L28" s="17">
        <f t="shared" si="15"/>
        <v>627683</v>
      </c>
      <c r="M28" s="17">
        <f t="shared" si="15"/>
        <v>1569518</v>
      </c>
    </row>
    <row r="29" spans="1:13" ht="24.95" customHeight="1" x14ac:dyDescent="0.2">
      <c r="A29" s="34"/>
      <c r="B29" s="34"/>
      <c r="C29" s="5" t="s">
        <v>20</v>
      </c>
      <c r="D29" s="1"/>
      <c r="E29" s="18">
        <v>173695</v>
      </c>
      <c r="F29" s="39">
        <f>[1]FIN2011!$D21</f>
        <v>149616</v>
      </c>
      <c r="G29" s="39">
        <f>[2]FIN2012!$D21</f>
        <v>230989</v>
      </c>
      <c r="H29" s="39">
        <f>[3]FIN2013!$D21</f>
        <v>246759</v>
      </c>
      <c r="I29" s="39">
        <f>[4]FIN2014!$D21</f>
        <v>181240</v>
      </c>
      <c r="J29" s="39">
        <f>[5]FIN2015!$D$21</f>
        <v>238762</v>
      </c>
      <c r="K29" s="39">
        <f>[6]FIN2016!$D21</f>
        <v>229720</v>
      </c>
      <c r="L29" s="39">
        <f>[6]FIN2016!$D21</f>
        <v>229720</v>
      </c>
      <c r="M29" s="39">
        <f>[8]FIN2017!D21</f>
        <v>197597</v>
      </c>
    </row>
    <row r="30" spans="1:13" ht="24.95" customHeight="1" x14ac:dyDescent="0.2">
      <c r="A30" s="34"/>
      <c r="B30" s="34"/>
      <c r="C30" s="5" t="s">
        <v>21</v>
      </c>
      <c r="D30" s="1"/>
      <c r="E30" s="18">
        <v>113689</v>
      </c>
      <c r="F30" s="39">
        <f>[1]FIN2011!$D22</f>
        <v>52892</v>
      </c>
      <c r="G30" s="39">
        <f>[2]FIN2012!$D22</f>
        <v>65773</v>
      </c>
      <c r="H30" s="39">
        <f>[3]FIN2013!$D22</f>
        <v>65065</v>
      </c>
      <c r="I30" s="39">
        <f>[4]FIN2014!$D22</f>
        <v>76307</v>
      </c>
      <c r="J30" s="39">
        <f>[5]FIN2015!$D$22</f>
        <v>68762</v>
      </c>
      <c r="K30" s="39">
        <f>[6]FIN2016!$D22</f>
        <v>48355</v>
      </c>
      <c r="L30" s="39">
        <f>[6]FIN2016!$D22</f>
        <v>48355</v>
      </c>
      <c r="M30" s="39">
        <f>[8]FIN2017!D22</f>
        <v>45611</v>
      </c>
    </row>
    <row r="31" spans="1:13" ht="24.95" customHeight="1" x14ac:dyDescent="0.2">
      <c r="A31" s="6"/>
      <c r="B31" s="6"/>
      <c r="C31" s="5" t="s">
        <v>22</v>
      </c>
      <c r="D31" s="1"/>
      <c r="E31" s="18">
        <v>1016632</v>
      </c>
      <c r="F31" s="39">
        <f>[1]FIN2011!$D23</f>
        <v>1160072</v>
      </c>
      <c r="G31" s="39">
        <f>[2]FIN2012!$D23</f>
        <v>1585482</v>
      </c>
      <c r="H31" s="39">
        <f>[3]FIN2013!$D23</f>
        <v>1168754</v>
      </c>
      <c r="I31" s="39">
        <f>[4]FIN2014!$D23</f>
        <v>850976</v>
      </c>
      <c r="J31" s="39">
        <f>[5]FIN2015!$D$23</f>
        <v>636960</v>
      </c>
      <c r="K31" s="39">
        <f>[6]FIN2016!$D23</f>
        <v>349608</v>
      </c>
      <c r="L31" s="39">
        <f>[6]FIN2016!$D23</f>
        <v>349608</v>
      </c>
      <c r="M31" s="39">
        <f>[8]FIN2017!D23</f>
        <v>1326310</v>
      </c>
    </row>
    <row r="32" spans="1:13" ht="24.95" customHeight="1" x14ac:dyDescent="0.2">
      <c r="A32" s="34"/>
      <c r="B32" s="3" t="s">
        <v>32</v>
      </c>
      <c r="C32" s="3"/>
      <c r="D32" s="1"/>
      <c r="E32" s="17">
        <v>52411</v>
      </c>
      <c r="F32" s="38">
        <f>[1]FIN2011!$D24</f>
        <v>42223</v>
      </c>
      <c r="G32" s="38">
        <f>[2]FIN2012!$D24</f>
        <v>29429</v>
      </c>
      <c r="H32" s="38">
        <f>[3]FIN2013!$D24</f>
        <v>-45057</v>
      </c>
      <c r="I32" s="38">
        <f>[4]FIN2014!$D24</f>
        <v>57417</v>
      </c>
      <c r="J32" s="38">
        <f>[5]FIN2015!$D$24</f>
        <v>16514</v>
      </c>
      <c r="K32" s="38">
        <f>[6]FIN2016!$D24</f>
        <v>69598</v>
      </c>
      <c r="L32" s="38">
        <f>[6]FIN2016!$D24</f>
        <v>69598</v>
      </c>
      <c r="M32" s="38">
        <f>[8]FIN2017!D24</f>
        <v>67611</v>
      </c>
    </row>
    <row r="33" spans="1:30" ht="24.95" customHeight="1" x14ac:dyDescent="0.2">
      <c r="A33" s="34"/>
      <c r="B33" s="8" t="s">
        <v>23</v>
      </c>
      <c r="C33" s="3"/>
      <c r="D33" s="1"/>
      <c r="E33" s="25">
        <v>0</v>
      </c>
      <c r="F33" s="41">
        <f>[1]FIN2011!$D25</f>
        <v>0</v>
      </c>
      <c r="G33" s="41">
        <f>[2]FIN2012!$D25</f>
        <v>0</v>
      </c>
      <c r="H33" s="41">
        <f>[3]FIN2013!$D25</f>
        <v>0</v>
      </c>
      <c r="I33" s="41">
        <f>[4]FIN2014!$D25</f>
        <v>0</v>
      </c>
      <c r="J33" s="41"/>
      <c r="K33" s="41">
        <f>[6]FIN2016!$D25</f>
        <v>0</v>
      </c>
      <c r="L33" s="41">
        <f>[6]FIN2016!$D25</f>
        <v>0</v>
      </c>
      <c r="M33" s="41">
        <f>[8]FIN2017!D25</f>
        <v>0</v>
      </c>
    </row>
    <row r="34" spans="1:30" ht="24.95" customHeight="1" x14ac:dyDescent="0.2">
      <c r="A34" s="34"/>
      <c r="B34" s="9" t="s">
        <v>24</v>
      </c>
      <c r="C34" s="3"/>
      <c r="D34" s="1"/>
      <c r="E34" s="17">
        <v>267716</v>
      </c>
      <c r="F34" s="38">
        <f>[1]FIN2011!$D26+[1]FIN2011!$D$27</f>
        <v>-307625</v>
      </c>
      <c r="G34" s="38">
        <f>[2]FIN2012!$D26+[2]FIN2012!$D$27</f>
        <v>-122889</v>
      </c>
      <c r="H34" s="38">
        <f>[3]FIN2013!$D26+[3]FIN2013!$D$27</f>
        <v>136470</v>
      </c>
      <c r="I34" s="38">
        <f>[4]FIN2014!$D26+[4]FIN2014!$D$27</f>
        <v>-335014</v>
      </c>
      <c r="J34" s="38">
        <f>[5]FIN2015!$D$26+[5]FIN2015!$D$27</f>
        <v>-156224</v>
      </c>
      <c r="K34" s="38">
        <f>+[6]FIN2016!$D$26+[6]FIN2016!$D$27</f>
        <v>51994</v>
      </c>
      <c r="L34" s="38">
        <f>+[6]FIN2016!$D$26+[6]FIN2016!$D$27</f>
        <v>51994</v>
      </c>
      <c r="M34" s="38">
        <f>[8]FIN2017!$D$26+[8]FIN2017!$D$27</f>
        <v>39783</v>
      </c>
    </row>
    <row r="35" spans="1:30" ht="24.95" customHeight="1" x14ac:dyDescent="0.2">
      <c r="A35" s="34"/>
      <c r="B35" s="9"/>
      <c r="C35" s="3"/>
      <c r="D35" s="1"/>
      <c r="E35" s="17"/>
      <c r="F35" s="38"/>
      <c r="G35" s="17"/>
      <c r="H35" s="17"/>
      <c r="I35" s="17"/>
      <c r="J35" s="17"/>
      <c r="K35" s="17"/>
      <c r="L35" s="17"/>
    </row>
    <row r="36" spans="1:30" s="11" customFormat="1" ht="30" customHeight="1" x14ac:dyDescent="0.2">
      <c r="A36" s="12" t="s">
        <v>31</v>
      </c>
      <c r="B36" s="12"/>
      <c r="C36" s="12"/>
      <c r="D36" s="12"/>
      <c r="E36" s="16">
        <f t="shared" ref="E36:G36" si="16">+E37+E38+E42+E51+E55+E56+E57</f>
        <v>1662656</v>
      </c>
      <c r="F36" s="45">
        <f t="shared" si="16"/>
        <v>1499716</v>
      </c>
      <c r="G36" s="16">
        <f t="shared" si="16"/>
        <v>2080915</v>
      </c>
      <c r="H36" s="16">
        <f>+H37+H38+H42+H51+H55+H57</f>
        <v>1522228</v>
      </c>
      <c r="I36" s="16">
        <f>+I37+I38+I42+I51+I55+I57</f>
        <v>642434</v>
      </c>
      <c r="J36" s="16">
        <f t="shared" ref="J36:M36" si="17">+J37+J38+J42+J51+J55+J57</f>
        <v>743061</v>
      </c>
      <c r="K36" s="16">
        <f t="shared" si="17"/>
        <v>575267</v>
      </c>
      <c r="L36" s="16">
        <f t="shared" si="17"/>
        <v>575267</v>
      </c>
      <c r="M36" s="16">
        <f t="shared" si="17"/>
        <v>1125166</v>
      </c>
    </row>
    <row r="37" spans="1:30" ht="24.95" customHeight="1" x14ac:dyDescent="0.2">
      <c r="A37" s="34"/>
      <c r="B37" s="1" t="s">
        <v>28</v>
      </c>
      <c r="C37" s="1"/>
      <c r="D37" s="1"/>
      <c r="E37" s="21">
        <v>0</v>
      </c>
      <c r="F37" s="37">
        <f>[1]FIN2011!$E$6</f>
        <v>0</v>
      </c>
      <c r="G37" s="21">
        <v>0</v>
      </c>
      <c r="H37" s="21">
        <f>[3]FIN2013!$E$6</f>
        <v>0</v>
      </c>
      <c r="I37" s="21">
        <f>[4]FIN2014!$E$6</f>
        <v>0</v>
      </c>
      <c r="J37" s="21">
        <f>-[5]FIN2015!$E$6</f>
        <v>0</v>
      </c>
      <c r="K37" s="21">
        <f>[6]FIN2016!$E$6</f>
        <v>0</v>
      </c>
      <c r="L37" s="21">
        <f>-[5]FIN2015!$E$6</f>
        <v>0</v>
      </c>
      <c r="M37" s="48">
        <f>[8]FIN2017!E6</f>
        <v>0</v>
      </c>
    </row>
    <row r="38" spans="1:30" ht="24.95" customHeight="1" x14ac:dyDescent="0.2">
      <c r="A38" s="34"/>
      <c r="B38" s="1" t="s">
        <v>7</v>
      </c>
      <c r="C38" s="1"/>
      <c r="D38" s="1"/>
      <c r="E38" s="17">
        <f t="shared" ref="E38:J38" si="18">SUM(E39:E41)</f>
        <v>858459</v>
      </c>
      <c r="F38" s="38">
        <f t="shared" si="18"/>
        <v>1074726</v>
      </c>
      <c r="G38" s="38">
        <f t="shared" si="18"/>
        <v>2664432</v>
      </c>
      <c r="H38" s="38">
        <f t="shared" si="18"/>
        <v>1329311</v>
      </c>
      <c r="I38" s="38">
        <f t="shared" si="18"/>
        <v>737717</v>
      </c>
      <c r="J38" s="38">
        <f t="shared" si="18"/>
        <v>817996</v>
      </c>
      <c r="K38" s="38">
        <f t="shared" ref="K38:M38" si="19">SUM(K39:K41)</f>
        <v>555683</v>
      </c>
      <c r="L38" s="38">
        <f t="shared" si="19"/>
        <v>555683</v>
      </c>
      <c r="M38" s="38">
        <f t="shared" si="19"/>
        <v>904639</v>
      </c>
    </row>
    <row r="39" spans="1:30" ht="24.95" customHeight="1" x14ac:dyDescent="0.2">
      <c r="A39" s="34"/>
      <c r="B39" s="34"/>
      <c r="C39" s="4" t="s">
        <v>8</v>
      </c>
      <c r="D39" s="1"/>
      <c r="E39" s="20">
        <v>0</v>
      </c>
      <c r="F39" s="41">
        <f>[1]FIN2011!$E$8</f>
        <v>0</v>
      </c>
      <c r="G39" s="41">
        <f>[2]FIN2012!$E8</f>
        <v>0</v>
      </c>
      <c r="H39" s="40">
        <f>[3]FIN2013!$E$8</f>
        <v>0</v>
      </c>
      <c r="I39" s="40">
        <f>[4]FIN2014!$E$8</f>
        <v>0</v>
      </c>
      <c r="J39" s="40"/>
      <c r="K39" s="40">
        <f>[6]FIN2016!$E8</f>
        <v>0</v>
      </c>
      <c r="L39" s="40">
        <f>[6]FIN2016!$E8</f>
        <v>0</v>
      </c>
      <c r="M39" s="40">
        <f>[8]FIN2017!E8</f>
        <v>0</v>
      </c>
    </row>
    <row r="40" spans="1:30" ht="24.95" customHeight="1" x14ac:dyDescent="0.25">
      <c r="A40" s="34"/>
      <c r="B40" s="34"/>
      <c r="C40" s="6" t="s">
        <v>9</v>
      </c>
      <c r="D40" s="1"/>
      <c r="E40" s="18">
        <v>38526</v>
      </c>
      <c r="F40" s="39">
        <f>[1]FIN2011!$E9</f>
        <v>2360</v>
      </c>
      <c r="G40" s="39">
        <f>[2]FIN2012!$E9</f>
        <v>94203</v>
      </c>
      <c r="H40" s="39">
        <f>[3]FIN2013!$E9</f>
        <v>-1728</v>
      </c>
      <c r="I40" s="39">
        <f>[4]FIN2014!$E9</f>
        <v>30739</v>
      </c>
      <c r="J40" s="39">
        <f>[5]FIN2015!$E$9</f>
        <v>53916</v>
      </c>
      <c r="K40" s="39">
        <f>[6]FIN2016!$E9</f>
        <v>-112529</v>
      </c>
      <c r="L40" s="39">
        <f>[6]FIN2016!$E9</f>
        <v>-112529</v>
      </c>
      <c r="M40" s="39">
        <f>[8]FIN2017!E9</f>
        <v>59801</v>
      </c>
      <c r="O40" s="35"/>
    </row>
    <row r="41" spans="1:30" ht="24.95" customHeight="1" x14ac:dyDescent="0.2">
      <c r="A41" s="34"/>
      <c r="B41" s="34"/>
      <c r="C41" s="6" t="s">
        <v>10</v>
      </c>
      <c r="D41" s="1"/>
      <c r="E41" s="18">
        <v>819933</v>
      </c>
      <c r="F41" s="39">
        <f>[1]FIN2011!$E10</f>
        <v>1072366</v>
      </c>
      <c r="G41" s="39">
        <f>[2]FIN2012!$E10</f>
        <v>2570229</v>
      </c>
      <c r="H41" s="39">
        <f>[3]FIN2013!$E10</f>
        <v>1331039</v>
      </c>
      <c r="I41" s="39">
        <f>[4]FIN2014!$E10</f>
        <v>706978</v>
      </c>
      <c r="J41" s="39">
        <f>[5]FIN2015!$E$10</f>
        <v>764080</v>
      </c>
      <c r="K41" s="39">
        <f>[6]FIN2016!$E10</f>
        <v>668212</v>
      </c>
      <c r="L41" s="39">
        <f>[6]FIN2016!$E10</f>
        <v>668212</v>
      </c>
      <c r="M41" s="39">
        <f>[8]FIN2017!E10</f>
        <v>844838</v>
      </c>
    </row>
    <row r="42" spans="1:30" ht="24.95" customHeight="1" x14ac:dyDescent="0.2">
      <c r="A42" s="34"/>
      <c r="B42" s="3" t="s">
        <v>11</v>
      </c>
      <c r="C42" s="3"/>
      <c r="D42" s="1"/>
      <c r="E42" s="17">
        <f t="shared" ref="E42" si="20">+E43+E46</f>
        <v>241034</v>
      </c>
      <c r="F42" s="38">
        <f t="shared" ref="F42:J42" si="21">+F43+F46</f>
        <v>611927</v>
      </c>
      <c r="G42" s="38">
        <f t="shared" si="21"/>
        <v>-1004021</v>
      </c>
      <c r="H42" s="38">
        <f t="shared" si="21"/>
        <v>-113058</v>
      </c>
      <c r="I42" s="38">
        <f t="shared" si="21"/>
        <v>151570</v>
      </c>
      <c r="J42" s="38">
        <f t="shared" si="21"/>
        <v>-115764</v>
      </c>
      <c r="K42" s="38">
        <f t="shared" ref="K42:M42" si="22">+K43+K46</f>
        <v>45927</v>
      </c>
      <c r="L42" s="38">
        <f t="shared" si="22"/>
        <v>45927</v>
      </c>
      <c r="M42" s="38">
        <f t="shared" si="22"/>
        <v>-41258</v>
      </c>
    </row>
    <row r="43" spans="1:30" ht="24.95" customHeight="1" x14ac:dyDescent="0.2">
      <c r="A43" s="34"/>
      <c r="B43" s="34"/>
      <c r="C43" s="6" t="s">
        <v>12</v>
      </c>
      <c r="D43" s="1"/>
      <c r="E43" s="18">
        <f t="shared" ref="E43:J43" si="23">SUM(E44:E45)</f>
        <v>248186</v>
      </c>
      <c r="F43" s="39">
        <f t="shared" si="23"/>
        <v>617433</v>
      </c>
      <c r="G43" s="39">
        <f t="shared" si="23"/>
        <v>-998899</v>
      </c>
      <c r="H43" s="39">
        <f t="shared" si="23"/>
        <v>-127099</v>
      </c>
      <c r="I43" s="39">
        <f t="shared" si="23"/>
        <v>149563</v>
      </c>
      <c r="J43" s="39">
        <f t="shared" si="23"/>
        <v>-79822</v>
      </c>
      <c r="K43" s="39">
        <f t="shared" ref="K43:M43" si="24">SUM(K44:K45)</f>
        <v>43531</v>
      </c>
      <c r="L43" s="39">
        <f t="shared" si="24"/>
        <v>43531</v>
      </c>
      <c r="M43" s="39">
        <f t="shared" si="24"/>
        <v>-73567</v>
      </c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</row>
    <row r="44" spans="1:30" ht="24.95" customHeight="1" x14ac:dyDescent="0.2">
      <c r="A44" s="34"/>
      <c r="B44" s="34"/>
      <c r="C44" s="34"/>
      <c r="D44" s="5" t="s">
        <v>13</v>
      </c>
      <c r="E44" s="18">
        <v>248186</v>
      </c>
      <c r="F44" s="39">
        <f>[1]FIN2011!$E13</f>
        <v>617433</v>
      </c>
      <c r="G44" s="39">
        <f>[2]FIN2012!$E13</f>
        <v>-998899</v>
      </c>
      <c r="H44" s="39">
        <f>[3]FIN2013!$E13</f>
        <v>-127099</v>
      </c>
      <c r="I44" s="39">
        <f>[4]FIN2014!$E13</f>
        <v>149563</v>
      </c>
      <c r="J44" s="39">
        <f>[5]FIN2015!$E$13</f>
        <v>-79822</v>
      </c>
      <c r="K44" s="39">
        <f>[6]FIN2016!$E13</f>
        <v>43531</v>
      </c>
      <c r="L44" s="39">
        <f>[6]FIN2016!$E13</f>
        <v>43531</v>
      </c>
      <c r="M44" s="39">
        <f>[8]FIN2017!E13</f>
        <v>-73567</v>
      </c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</row>
    <row r="45" spans="1:30" ht="24.95" customHeight="1" x14ac:dyDescent="0.2">
      <c r="A45" s="34"/>
      <c r="B45" s="34"/>
      <c r="C45" s="34"/>
      <c r="D45" s="5" t="s">
        <v>14</v>
      </c>
      <c r="E45" s="26">
        <v>0</v>
      </c>
      <c r="F45" s="40">
        <f>[1]FIN2011!$E14</f>
        <v>0</v>
      </c>
      <c r="G45" s="40">
        <f>[2]FIN2012!$E14</f>
        <v>0</v>
      </c>
      <c r="H45" s="40">
        <f>[3]FIN2013!$E14</f>
        <v>0</v>
      </c>
      <c r="I45" s="40">
        <f>[4]FIN2014!$E14</f>
        <v>0</v>
      </c>
      <c r="J45" s="40"/>
      <c r="K45" s="40">
        <f>[6]FIN2016!$E14</f>
        <v>0</v>
      </c>
      <c r="L45" s="40">
        <f>[6]FIN2016!$E14</f>
        <v>0</v>
      </c>
      <c r="M45" s="40">
        <f>[8]FIN2017!E14</f>
        <v>0</v>
      </c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</row>
    <row r="46" spans="1:30" ht="24.95" customHeight="1" x14ac:dyDescent="0.2">
      <c r="A46" s="34"/>
      <c r="B46" s="34"/>
      <c r="C46" s="6" t="s">
        <v>29</v>
      </c>
      <c r="D46" s="1"/>
      <c r="E46" s="18">
        <f t="shared" ref="E46:J46" si="25">SUM(E47:E50)</f>
        <v>-7152</v>
      </c>
      <c r="F46" s="39">
        <f t="shared" si="25"/>
        <v>-5506</v>
      </c>
      <c r="G46" s="39">
        <f t="shared" si="25"/>
        <v>-5122</v>
      </c>
      <c r="H46" s="39">
        <f t="shared" si="25"/>
        <v>14041</v>
      </c>
      <c r="I46" s="39">
        <f t="shared" si="25"/>
        <v>2007</v>
      </c>
      <c r="J46" s="39">
        <f t="shared" si="25"/>
        <v>-35942</v>
      </c>
      <c r="K46" s="39">
        <f t="shared" ref="K46:M46" si="26">SUM(K47:K50)</f>
        <v>2396</v>
      </c>
      <c r="L46" s="39">
        <f t="shared" si="26"/>
        <v>2396</v>
      </c>
      <c r="M46" s="39">
        <f t="shared" si="26"/>
        <v>32309</v>
      </c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</row>
    <row r="47" spans="1:30" ht="24.95" customHeight="1" x14ac:dyDescent="0.2">
      <c r="A47" s="34"/>
      <c r="B47" s="34"/>
      <c r="C47" s="34"/>
      <c r="D47" s="5" t="s">
        <v>15</v>
      </c>
      <c r="E47" s="26">
        <v>0</v>
      </c>
      <c r="F47" s="40">
        <f>[1]FIN2011!$E16</f>
        <v>0</v>
      </c>
      <c r="G47" s="40">
        <f>[2]FIN2012!$E16</f>
        <v>0</v>
      </c>
      <c r="H47" s="40">
        <f>[3]FIN2013!$E16</f>
        <v>0</v>
      </c>
      <c r="I47" s="40">
        <f>[4]FIN2014!$E16</f>
        <v>0</v>
      </c>
      <c r="J47" s="40"/>
      <c r="K47" s="40">
        <f>[6]FIN2016!$E16</f>
        <v>0</v>
      </c>
      <c r="L47" s="40">
        <f>[6]FIN2016!$E16</f>
        <v>0</v>
      </c>
      <c r="M47" s="40">
        <f>[8]FIN2017!E16</f>
        <v>0</v>
      </c>
      <c r="N47" s="18"/>
      <c r="O47" s="18"/>
      <c r="P47" s="18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18"/>
    </row>
    <row r="48" spans="1:30" ht="24.95" customHeight="1" x14ac:dyDescent="0.2">
      <c r="A48" s="34"/>
      <c r="B48" s="34"/>
      <c r="C48" s="34"/>
      <c r="D48" s="5" t="s">
        <v>16</v>
      </c>
      <c r="E48" s="26">
        <v>0</v>
      </c>
      <c r="F48" s="40">
        <f>[1]FIN2011!$E17</f>
        <v>0</v>
      </c>
      <c r="G48" s="26">
        <f>[2]FIN2012!$E17</f>
        <v>0</v>
      </c>
      <c r="H48" s="26">
        <f>[3]FIN2013!$E17</f>
        <v>0</v>
      </c>
      <c r="I48" s="26">
        <f>[4]FIN2014!$E17</f>
        <v>0</v>
      </c>
      <c r="J48" s="26"/>
      <c r="K48" s="26">
        <f>[6]FIN2016!$E17</f>
        <v>0</v>
      </c>
      <c r="L48" s="26">
        <f>[6]FIN2016!$E17</f>
        <v>0</v>
      </c>
      <c r="M48" s="26">
        <f>[8]FIN2017!E17</f>
        <v>0</v>
      </c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</row>
    <row r="49" spans="1:30" ht="24.95" customHeight="1" x14ac:dyDescent="0.45">
      <c r="A49" s="34"/>
      <c r="B49" s="34"/>
      <c r="C49" s="34"/>
      <c r="D49" s="5" t="s">
        <v>17</v>
      </c>
      <c r="E49" s="18">
        <v>-6470</v>
      </c>
      <c r="F49" s="39">
        <f>[1]FIN2011!$E18</f>
        <v>-2132</v>
      </c>
      <c r="G49" s="28" t="s">
        <v>34</v>
      </c>
      <c r="H49" s="28" t="s">
        <v>34</v>
      </c>
      <c r="I49" s="28" t="s">
        <v>34</v>
      </c>
      <c r="J49" s="28" t="s">
        <v>34</v>
      </c>
      <c r="K49" s="28" t="s">
        <v>34</v>
      </c>
      <c r="L49" s="28" t="s">
        <v>34</v>
      </c>
      <c r="M49" s="28" t="s">
        <v>34</v>
      </c>
      <c r="N49" s="18"/>
      <c r="O49" s="18"/>
      <c r="P49" s="18"/>
      <c r="Q49" s="53"/>
      <c r="R49" s="54"/>
      <c r="S49" s="53"/>
      <c r="T49" s="54"/>
      <c r="U49" s="53"/>
      <c r="V49" s="54"/>
      <c r="W49" s="53"/>
      <c r="X49" s="54"/>
      <c r="Y49" s="53"/>
      <c r="Z49" s="54"/>
      <c r="AA49" s="53"/>
      <c r="AB49" s="54"/>
      <c r="AC49" s="53"/>
      <c r="AD49" s="18"/>
    </row>
    <row r="50" spans="1:30" ht="24.95" customHeight="1" x14ac:dyDescent="0.2">
      <c r="A50" s="7"/>
      <c r="B50" s="7"/>
      <c r="C50" s="34"/>
      <c r="D50" s="5" t="s">
        <v>18</v>
      </c>
      <c r="E50" s="18">
        <v>-682</v>
      </c>
      <c r="F50" s="39">
        <f>[1]FIN2011!$E19</f>
        <v>-3374</v>
      </c>
      <c r="G50" s="39">
        <f>[2]FIN2012!$E19</f>
        <v>-5122</v>
      </c>
      <c r="H50" s="39">
        <f>[3]FIN2013!$E19</f>
        <v>14041</v>
      </c>
      <c r="I50" s="39">
        <f>[4]FIN2014!$E19</f>
        <v>2007</v>
      </c>
      <c r="J50" s="39">
        <f>[5]FIN2015!$E$19</f>
        <v>-35942</v>
      </c>
      <c r="K50" s="39">
        <f>[6]FIN2016!$E19</f>
        <v>2396</v>
      </c>
      <c r="L50" s="39">
        <f>[6]FIN2016!$E19</f>
        <v>2396</v>
      </c>
      <c r="M50" s="39">
        <f>[8]FIN2017!E19</f>
        <v>32309</v>
      </c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</row>
    <row r="51" spans="1:30" ht="24.95" customHeight="1" x14ac:dyDescent="0.2">
      <c r="A51" s="34"/>
      <c r="B51" s="3" t="s">
        <v>19</v>
      </c>
      <c r="C51" s="3"/>
      <c r="D51" s="1"/>
      <c r="E51" s="17">
        <f t="shared" ref="E51:J51" si="27">SUM(E52:E54)</f>
        <v>200938</v>
      </c>
      <c r="F51" s="38">
        <f t="shared" si="27"/>
        <v>79734</v>
      </c>
      <c r="G51" s="38">
        <f t="shared" si="27"/>
        <v>437935</v>
      </c>
      <c r="H51" s="38">
        <f t="shared" si="27"/>
        <v>225662</v>
      </c>
      <c r="I51" s="38">
        <f t="shared" si="27"/>
        <v>-163962</v>
      </c>
      <c r="J51" s="38">
        <f t="shared" si="27"/>
        <v>-71716</v>
      </c>
      <c r="K51" s="38">
        <f t="shared" ref="K51:M51" si="28">SUM(K52:K54)</f>
        <v>-177141</v>
      </c>
      <c r="L51" s="38">
        <f t="shared" si="28"/>
        <v>-177141</v>
      </c>
      <c r="M51" s="38">
        <f t="shared" si="28"/>
        <v>195107</v>
      </c>
    </row>
    <row r="52" spans="1:30" ht="24.95" customHeight="1" x14ac:dyDescent="0.2">
      <c r="A52" s="34"/>
      <c r="B52" s="34"/>
      <c r="C52" s="5" t="s">
        <v>20</v>
      </c>
      <c r="D52" s="1"/>
      <c r="E52" s="26">
        <v>0</v>
      </c>
      <c r="F52" s="40">
        <f>[1]FIN2011!$E21</f>
        <v>0</v>
      </c>
      <c r="G52" s="40">
        <f>[2]FIN2012!$E21</f>
        <v>0</v>
      </c>
      <c r="H52" s="40">
        <f>[3]FIN2013!$E21</f>
        <v>0</v>
      </c>
      <c r="I52" s="40">
        <f>[4]FIN2014!$E21</f>
        <v>0</v>
      </c>
      <c r="J52" s="40">
        <f>[5]FIN2015!$E$21</f>
        <v>0</v>
      </c>
      <c r="K52" s="40">
        <f>[6]FIN2016!$E21</f>
        <v>0</v>
      </c>
      <c r="L52" s="40">
        <f>[6]FIN2016!$E21</f>
        <v>0</v>
      </c>
      <c r="M52" s="40">
        <f>[8]FIN2017!E21</f>
        <v>0</v>
      </c>
    </row>
    <row r="53" spans="1:30" ht="24.95" customHeight="1" x14ac:dyDescent="0.2">
      <c r="A53" s="34"/>
      <c r="B53" s="34"/>
      <c r="C53" s="5" t="s">
        <v>21</v>
      </c>
      <c r="D53" s="1"/>
      <c r="E53" s="26">
        <v>0</v>
      </c>
      <c r="F53" s="40">
        <f>[1]FIN2011!$E22</f>
        <v>0</v>
      </c>
      <c r="G53" s="40">
        <f>[2]FIN2012!$E22</f>
        <v>0</v>
      </c>
      <c r="H53" s="40">
        <f>[3]FIN2013!$E22</f>
        <v>0</v>
      </c>
      <c r="I53" s="40">
        <f>[4]FIN2014!$E22</f>
        <v>0</v>
      </c>
      <c r="J53" s="40">
        <f>[5]FIN2015!$E$22</f>
        <v>0</v>
      </c>
      <c r="K53" s="40">
        <f>[6]FIN2016!$E22</f>
        <v>0</v>
      </c>
      <c r="L53" s="40">
        <f>[6]FIN2016!$E22</f>
        <v>0</v>
      </c>
      <c r="M53" s="40">
        <f>[8]FIN2017!E22</f>
        <v>0</v>
      </c>
    </row>
    <row r="54" spans="1:30" ht="24.95" customHeight="1" x14ac:dyDescent="0.2">
      <c r="A54" s="6"/>
      <c r="B54" s="6"/>
      <c r="C54" s="5" t="s">
        <v>22</v>
      </c>
      <c r="D54" s="1"/>
      <c r="E54" s="18">
        <v>200938</v>
      </c>
      <c r="F54" s="39">
        <f>[1]FIN2011!$E23</f>
        <v>79734</v>
      </c>
      <c r="G54" s="39">
        <f>[2]FIN2012!$E23</f>
        <v>437935</v>
      </c>
      <c r="H54" s="39">
        <f>[3]FIN2013!$E23</f>
        <v>225662</v>
      </c>
      <c r="I54" s="39">
        <f>[4]FIN2014!$E23</f>
        <v>-163962</v>
      </c>
      <c r="J54" s="39">
        <f>[5]FIN2015!$E$23</f>
        <v>-71716</v>
      </c>
      <c r="K54" s="39">
        <f>[6]FIN2016!$E23</f>
        <v>-177141</v>
      </c>
      <c r="L54" s="39">
        <f>[6]FIN2016!$E23</f>
        <v>-177141</v>
      </c>
      <c r="M54" s="39">
        <f>[8]FIN2017!E23</f>
        <v>195107</v>
      </c>
    </row>
    <row r="55" spans="1:30" ht="24.75" customHeight="1" x14ac:dyDescent="0.2">
      <c r="A55" s="34"/>
      <c r="B55" s="3" t="s">
        <v>32</v>
      </c>
      <c r="C55" s="3"/>
      <c r="D55" s="1"/>
      <c r="E55" s="17">
        <v>64083</v>
      </c>
      <c r="F55" s="38">
        <f>[1]FIN2011!$E24</f>
        <v>69881</v>
      </c>
      <c r="G55" s="38">
        <f>[2]FIN2012!$E24</f>
        <v>324676</v>
      </c>
      <c r="H55" s="38">
        <f>[3]FIN2013!$E24</f>
        <v>109735</v>
      </c>
      <c r="I55" s="38">
        <f>[4]FIN2014!$E24</f>
        <v>94600</v>
      </c>
      <c r="J55" s="38">
        <f>[5]FIN2015!$E$24</f>
        <v>80757</v>
      </c>
      <c r="K55" s="38">
        <f>[6]FIN2016!$E24</f>
        <v>89103</v>
      </c>
      <c r="L55" s="38">
        <f>[6]FIN2016!$E24</f>
        <v>89103</v>
      </c>
      <c r="M55" s="38">
        <f>[8]FIN2017!E24</f>
        <v>164359</v>
      </c>
    </row>
    <row r="56" spans="1:30" ht="24.95" customHeight="1" x14ac:dyDescent="0.2">
      <c r="A56" s="34"/>
      <c r="B56" s="8" t="s">
        <v>23</v>
      </c>
      <c r="C56" s="3"/>
      <c r="D56" s="1"/>
      <c r="E56" s="17">
        <v>157</v>
      </c>
      <c r="F56" s="38">
        <f>[1]FIN2011!$E25</f>
        <v>5347</v>
      </c>
      <c r="G56" s="38">
        <f>[2]FIN2012!$E25</f>
        <v>-6588</v>
      </c>
      <c r="H56" s="30" t="s">
        <v>34</v>
      </c>
      <c r="I56" s="30" t="s">
        <v>34</v>
      </c>
      <c r="J56" s="30" t="s">
        <v>34</v>
      </c>
      <c r="K56" s="30" t="s">
        <v>34</v>
      </c>
      <c r="L56" s="30" t="s">
        <v>34</v>
      </c>
      <c r="M56" s="30" t="s">
        <v>34</v>
      </c>
    </row>
    <row r="57" spans="1:30" ht="24.95" customHeight="1" x14ac:dyDescent="0.2">
      <c r="A57" s="34"/>
      <c r="B57" s="9" t="s">
        <v>25</v>
      </c>
      <c r="C57" s="3"/>
      <c r="D57" s="1"/>
      <c r="E57" s="17">
        <v>297985</v>
      </c>
      <c r="F57" s="38">
        <f>[1]FIN2011!$E26+[1]FIN2011!$E$27</f>
        <v>-341899</v>
      </c>
      <c r="G57" s="38">
        <f>[2]FIN2012!$E26+[2]FIN2012!$E$27</f>
        <v>-335519</v>
      </c>
      <c r="H57" s="38">
        <f>[3]FIN2013!$E26+[3]FIN2013!$E$27</f>
        <v>-29422</v>
      </c>
      <c r="I57" s="38">
        <f>[4]FIN2014!$E26+[4]FIN2014!$E$27</f>
        <v>-177491</v>
      </c>
      <c r="J57" s="38">
        <f>[5]FIN2015!$E$26+[5]FIN2015!$E$27</f>
        <v>31788</v>
      </c>
      <c r="K57" s="38">
        <f>+[6]FIN2016!$E$26+[6]FIN2016!$E$27</f>
        <v>61695</v>
      </c>
      <c r="L57" s="38">
        <f>+[6]FIN2016!$E$26+[6]FIN2016!$E$27</f>
        <v>61695</v>
      </c>
      <c r="M57" s="38">
        <f>[8]FIN2017!$E$26+[8]FIN2017!$E$27</f>
        <v>-97681</v>
      </c>
    </row>
    <row r="58" spans="1:30" ht="24.95" customHeight="1" x14ac:dyDescent="0.2">
      <c r="A58" s="13" t="s">
        <v>33</v>
      </c>
      <c r="B58" s="13"/>
      <c r="C58" s="10"/>
      <c r="D58" s="10"/>
      <c r="E58" s="19">
        <f t="shared" ref="E58:J58" si="29">E13-E36</f>
        <v>184541</v>
      </c>
      <c r="F58" s="42">
        <f t="shared" si="29"/>
        <v>190504</v>
      </c>
      <c r="G58" s="42">
        <f t="shared" si="29"/>
        <v>224782</v>
      </c>
      <c r="H58" s="42">
        <f t="shared" si="29"/>
        <v>261353</v>
      </c>
      <c r="I58" s="42">
        <f t="shared" si="29"/>
        <v>198175</v>
      </c>
      <c r="J58" s="42">
        <f t="shared" si="29"/>
        <v>214703</v>
      </c>
      <c r="K58" s="42">
        <f>K13-K36</f>
        <v>426791</v>
      </c>
      <c r="L58" s="42">
        <f t="shared" ref="L58" si="30">L13-L36</f>
        <v>426791</v>
      </c>
      <c r="M58" s="42">
        <f>M13-M36</f>
        <v>166282</v>
      </c>
    </row>
    <row r="59" spans="1:30" ht="30" customHeight="1" x14ac:dyDescent="0.2">
      <c r="A59" s="5" t="s">
        <v>27</v>
      </c>
      <c r="B59" s="31"/>
      <c r="C59" s="34"/>
      <c r="D59" s="34"/>
      <c r="E59" s="18">
        <f t="shared" ref="E59:G59" si="31">E11-E58</f>
        <v>0</v>
      </c>
      <c r="F59" s="39">
        <f t="shared" si="31"/>
        <v>0</v>
      </c>
      <c r="G59" s="18">
        <f t="shared" si="31"/>
        <v>0</v>
      </c>
      <c r="H59" s="18">
        <v>0</v>
      </c>
      <c r="I59" s="18">
        <f t="shared" ref="I59:J59" si="32">I11-I58</f>
        <v>0</v>
      </c>
      <c r="J59" s="18">
        <f t="shared" si="32"/>
        <v>0</v>
      </c>
      <c r="K59" s="18">
        <f t="shared" ref="K59:M59" si="33">K11-K58</f>
        <v>0</v>
      </c>
      <c r="L59" s="18">
        <f t="shared" si="33"/>
        <v>0</v>
      </c>
      <c r="M59" s="18">
        <f t="shared" si="33"/>
        <v>0</v>
      </c>
    </row>
    <row r="60" spans="1:30" ht="24.95" customHeight="1" x14ac:dyDescent="0.2">
      <c r="F60" s="44"/>
    </row>
    <row r="61" spans="1:30" ht="24.95" customHeight="1" x14ac:dyDescent="0.2"/>
    <row r="62" spans="1:30" ht="24.95" customHeight="1" x14ac:dyDescent="0.2"/>
    <row r="63" spans="1:30" ht="24.95" customHeight="1" x14ac:dyDescent="0.2"/>
  </sheetData>
  <mergeCells count="3">
    <mergeCell ref="A5:D5"/>
    <mergeCell ref="A1:M1"/>
    <mergeCell ref="A3:M3"/>
  </mergeCells>
  <phoneticPr fontId="5" type="noConversion"/>
  <printOptions horizontalCentered="1"/>
  <pageMargins left="1" right="0.55000000000000004" top="0.5" bottom="0.5" header="0" footer="0"/>
  <pageSetup paperSize="9" scale="4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Pattareeya Phosri</cp:lastModifiedBy>
  <cp:lastPrinted>2019-03-18T08:26:47Z</cp:lastPrinted>
  <dcterms:created xsi:type="dcterms:W3CDTF">2009-03-21T10:39:22Z</dcterms:created>
  <dcterms:modified xsi:type="dcterms:W3CDTF">2019-03-18T08:28:59Z</dcterms:modified>
</cp:coreProperties>
</file>